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0" yWindow="1395" windowWidth="9420" windowHeight="3240" tabRatio="954"/>
  </bookViews>
  <sheets>
    <sheet name="Titul" sheetId="125" r:id="rId1"/>
    <sheet name="zkratky" sheetId="126" r:id="rId2"/>
    <sheet name="RLK 2020 P" sheetId="127" r:id="rId3"/>
    <sheet name="Příjmy ZU a SU " sheetId="128" r:id="rId4"/>
    <sheet name="Příjmy DU" sheetId="130" r:id="rId5"/>
    <sheet name="RLK 2020 V" sheetId="129" r:id="rId6"/>
    <sheet name="ZU a SU" sheetId="102" r:id="rId7"/>
    <sheet name="limity výdajů" sheetId="100" r:id="rId8"/>
    <sheet name="Hejtman" sheetId="103" r:id="rId9"/>
    <sheet name="Rozvoj" sheetId="104" r:id="rId10"/>
    <sheet name="Ekonomika" sheetId="101" r:id="rId11"/>
    <sheet name="OŠMTSV" sheetId="105" r:id="rId12"/>
    <sheet name="OŠMTS P 04" sheetId="106" r:id="rId13"/>
    <sheet name="Sociální" sheetId="107" r:id="rId14"/>
    <sheet name="Sociální P 05" sheetId="108" r:id="rId15"/>
    <sheet name="Doprava" sheetId="109" r:id="rId16"/>
    <sheet name="Doprava P 06" sheetId="110" r:id="rId17"/>
    <sheet name="Kultura" sheetId="111" r:id="rId18"/>
    <sheet name="Kultura P 07" sheetId="112" r:id="rId19"/>
    <sheet name="ŽP" sheetId="113" r:id="rId20"/>
    <sheet name="ŽP P 08" sheetId="114" r:id="rId21"/>
    <sheet name="Zdravotnictví" sheetId="116" r:id="rId22"/>
    <sheet name="Zdrav P 09" sheetId="117" r:id="rId23"/>
    <sheet name="Právní" sheetId="124" r:id="rId24"/>
    <sheet name="Územní plán" sheetId="119" r:id="rId25"/>
    <sheet name="Informatika" sheetId="120" r:id="rId26"/>
    <sheet name="OISNM" sheetId="121" r:id="rId27"/>
    <sheet name="Ředitel" sheetId="122" r:id="rId28"/>
    <sheet name="Sekretar. ředitele" sheetId="123" r:id="rId29"/>
  </sheets>
  <definedNames>
    <definedName name="_xlnm._FilterDatabase" localSheetId="6" hidden="1">'ZU a SU'!$A$6:$P$107</definedName>
    <definedName name="_xlnm.Print_Titles" localSheetId="15">Doprava!$1:$4</definedName>
    <definedName name="_xlnm.Print_Titles" localSheetId="10">Ekonomika!$1:$4</definedName>
    <definedName name="_xlnm.Print_Titles" localSheetId="8">Hejtman!$1:$4</definedName>
    <definedName name="_xlnm.Print_Titles" localSheetId="17">Kultura!$1:$4</definedName>
    <definedName name="_xlnm.Print_Titles" localSheetId="11">OŠMTSV!$1:$4</definedName>
    <definedName name="_xlnm.Print_Titles" localSheetId="23">Právní!$1:$3</definedName>
    <definedName name="_xlnm.Print_Titles" localSheetId="4">'Příjmy DU'!$1:$3</definedName>
    <definedName name="_xlnm.Print_Titles" localSheetId="9">Rozvoj!$1:$4</definedName>
    <definedName name="_xlnm.Print_Titles" localSheetId="27">Ředitel!$1:$4</definedName>
    <definedName name="_xlnm.Print_Titles" localSheetId="28">'Sekretar. ředitele'!$1:$3</definedName>
    <definedName name="_xlnm.Print_Titles" localSheetId="13">Sociální!$1:$4</definedName>
    <definedName name="_xlnm.Print_Titles" localSheetId="24">'Územní plán'!$1:$3</definedName>
    <definedName name="_xlnm.Print_Titles" localSheetId="21">Zdravotnictví!$1:$4</definedName>
    <definedName name="_xlnm.Print_Titles" localSheetId="19">ŽP!$1:$4</definedName>
    <definedName name="_xlnm.Print_Area" localSheetId="15">Doprava!$A$1:$H$152</definedName>
    <definedName name="_xlnm.Print_Area" localSheetId="16">'Doprava P 06'!$A$1:$H$14</definedName>
    <definedName name="_xlnm.Print_Area" localSheetId="10">Ekonomika!$A$1:$G$77</definedName>
    <definedName name="_xlnm.Print_Area" localSheetId="8">Hejtman!$A$1:$G$157</definedName>
    <definedName name="_xlnm.Print_Area" localSheetId="25">Informatika!$A$1:$G$51</definedName>
    <definedName name="_xlnm.Print_Area" localSheetId="17">Kultura!$A$1:$H$175</definedName>
    <definedName name="_xlnm.Print_Area" localSheetId="7">'limity výdajů'!$A$1:$L$79</definedName>
    <definedName name="_xlnm.Print_Area" localSheetId="26">OISNM!$A$1:$G$197</definedName>
    <definedName name="_xlnm.Print_Area" localSheetId="11">OŠMTSV!$A$1:$H$224</definedName>
    <definedName name="_xlnm.Print_Area" localSheetId="4">'Příjmy DU'!$A$1:$G$123</definedName>
    <definedName name="_xlnm.Print_Area" localSheetId="3">'Příjmy ZU a SU '!$A$1:$G$54</definedName>
    <definedName name="_xlnm.Print_Area" localSheetId="9">Rozvoj!$A$1:$G$149</definedName>
    <definedName name="_xlnm.Print_Area" localSheetId="27">Ředitel!$A$1:$G$178</definedName>
    <definedName name="_xlnm.Print_Area" localSheetId="13">Sociální!$A$1:$H$176</definedName>
    <definedName name="_xlnm.Print_Area" localSheetId="0">Titul!$A$1:$J$40</definedName>
    <definedName name="_xlnm.Print_Area" localSheetId="24">'Územní plán'!$A$1:$G$39</definedName>
    <definedName name="_xlnm.Print_Area" localSheetId="21">Zdravotnictví!$A$1:$H$106</definedName>
    <definedName name="_xlnm.Print_Area" localSheetId="6">'ZU a SU'!$A$1:$I$111</definedName>
    <definedName name="_xlnm.Print_Area" localSheetId="19">ŽP!$A$1:$H$167</definedName>
  </definedNames>
  <calcPr calcId="145621"/>
</workbook>
</file>

<file path=xl/calcChain.xml><?xml version="1.0" encoding="utf-8"?>
<calcChain xmlns="http://schemas.openxmlformats.org/spreadsheetml/2006/main">
  <c r="H49" i="100" l="1"/>
  <c r="G49" i="100"/>
  <c r="L12" i="100"/>
  <c r="F115" i="109" l="1"/>
  <c r="C57" i="100" l="1"/>
  <c r="I20" i="100"/>
  <c r="G20" i="100"/>
  <c r="F20" i="100"/>
  <c r="E20" i="100"/>
  <c r="F61" i="116"/>
  <c r="K14" i="100"/>
  <c r="F14" i="100"/>
  <c r="I57" i="102"/>
  <c r="G36" i="111"/>
  <c r="H41" i="111"/>
  <c r="F34" i="101"/>
  <c r="F32" i="101" s="1"/>
  <c r="A154" i="105" l="1"/>
  <c r="E162" i="105"/>
  <c r="E185" i="105"/>
  <c r="F185" i="105"/>
  <c r="F162" i="105"/>
  <c r="E154" i="105"/>
  <c r="A131" i="105"/>
  <c r="E153" i="105" l="1"/>
  <c r="E132" i="105"/>
  <c r="E44" i="121"/>
  <c r="A52" i="107"/>
  <c r="E123" i="105"/>
  <c r="E111" i="105"/>
  <c r="G97" i="102" l="1"/>
  <c r="G89" i="102"/>
  <c r="G76" i="102"/>
  <c r="G56" i="102"/>
  <c r="G45" i="102"/>
  <c r="G28" i="102"/>
  <c r="G19" i="102"/>
  <c r="G12" i="102"/>
  <c r="G109" i="102" l="1"/>
  <c r="G70" i="102"/>
  <c r="G88" i="102" l="1"/>
  <c r="G87" i="102" s="1"/>
  <c r="G91" i="102"/>
  <c r="G93" i="102"/>
  <c r="G95" i="102"/>
  <c r="G10" i="102"/>
  <c r="G7" i="102"/>
  <c r="G107" i="102" s="1"/>
  <c r="G111" i="102" s="1"/>
  <c r="G37" i="130" l="1"/>
  <c r="F28" i="128"/>
  <c r="F53" i="128" s="1"/>
  <c r="F21" i="128"/>
  <c r="F139" i="113" l="1"/>
  <c r="F144" i="111"/>
  <c r="E122" i="111"/>
  <c r="G12" i="130" l="1"/>
  <c r="G42" i="128"/>
  <c r="G28" i="128"/>
  <c r="G14" i="128" s="1"/>
  <c r="F11" i="128"/>
  <c r="F10" i="128"/>
  <c r="F9" i="128"/>
  <c r="F17" i="128"/>
  <c r="G96" i="130"/>
  <c r="G74" i="130"/>
  <c r="E8" i="128"/>
  <c r="G109" i="130"/>
  <c r="F29" i="128" l="1"/>
  <c r="F45" i="128"/>
  <c r="G20" i="130" l="1"/>
  <c r="G6" i="130"/>
  <c r="G25" i="130"/>
  <c r="G121" i="130" l="1"/>
  <c r="G104" i="130"/>
  <c r="A104" i="130"/>
  <c r="G102" i="130"/>
  <c r="A102" i="130"/>
  <c r="A96" i="130"/>
  <c r="A74" i="130"/>
  <c r="A25" i="130"/>
  <c r="G51" i="128"/>
  <c r="E51" i="128"/>
  <c r="G49" i="128"/>
  <c r="F49" i="128"/>
  <c r="E49" i="128"/>
  <c r="G45" i="128"/>
  <c r="E45" i="128"/>
  <c r="G43" i="128"/>
  <c r="F43" i="128"/>
  <c r="E43" i="128"/>
  <c r="E28" i="128"/>
  <c r="E53" i="128" s="1"/>
  <c r="G19" i="128"/>
  <c r="F19" i="128"/>
  <c r="F18" i="128"/>
  <c r="G17" i="128"/>
  <c r="G16" i="128" s="1"/>
  <c r="F15" i="128"/>
  <c r="G10" i="128"/>
  <c r="F16" i="128" l="1"/>
  <c r="G53" i="128" l="1"/>
  <c r="G13" i="128"/>
  <c r="G21" i="128" s="1"/>
  <c r="F13" i="128"/>
  <c r="F8" i="128"/>
  <c r="G9" i="128" l="1"/>
  <c r="G8" i="128" s="1"/>
  <c r="F90" i="104"/>
  <c r="I66" i="102"/>
  <c r="I65" i="102"/>
  <c r="I55" i="102"/>
  <c r="I43" i="102"/>
  <c r="I40" i="102"/>
  <c r="I39" i="102"/>
  <c r="I38" i="102"/>
  <c r="I72" i="102"/>
  <c r="I26" i="102"/>
  <c r="I17" i="102"/>
  <c r="E11" i="101"/>
  <c r="E32" i="101"/>
  <c r="H14" i="100" l="1"/>
  <c r="E35" i="121"/>
  <c r="F19" i="121" l="1"/>
  <c r="E19" i="121"/>
  <c r="E26" i="100" l="1"/>
  <c r="F44" i="121"/>
  <c r="E12" i="121" s="1"/>
  <c r="E10" i="121"/>
  <c r="I23" i="100"/>
  <c r="F23" i="100"/>
  <c r="I22" i="100"/>
  <c r="F22" i="100"/>
  <c r="F21" i="100"/>
  <c r="F17" i="124"/>
  <c r="E10" i="124" s="1"/>
  <c r="E9" i="124" s="1"/>
  <c r="E17" i="124"/>
  <c r="A17" i="124"/>
  <c r="I86" i="102" l="1"/>
  <c r="J24" i="100"/>
  <c r="I41" i="102"/>
  <c r="F24" i="100"/>
  <c r="F24" i="116"/>
  <c r="E24" i="116"/>
  <c r="E23" i="116" s="1"/>
  <c r="F35" i="121"/>
  <c r="F34" i="121" s="1"/>
  <c r="E11" i="121" s="1"/>
  <c r="E9" i="121" s="1"/>
  <c r="A38" i="123"/>
  <c r="E37" i="123"/>
  <c r="E27" i="123"/>
  <c r="A27" i="123"/>
  <c r="E19" i="123"/>
  <c r="A19" i="123"/>
  <c r="E12" i="123"/>
  <c r="E11" i="123"/>
  <c r="E9" i="123" s="1"/>
  <c r="E10" i="123"/>
  <c r="I67" i="102" l="1"/>
  <c r="I24" i="100"/>
  <c r="F168" i="122"/>
  <c r="A168" i="122"/>
  <c r="E145" i="122"/>
  <c r="F143" i="122"/>
  <c r="F142" i="122" s="1"/>
  <c r="E13" i="122" s="1"/>
  <c r="E143" i="122"/>
  <c r="E142" i="122" s="1"/>
  <c r="A143" i="122"/>
  <c r="A142" i="122" s="1"/>
  <c r="F133" i="122"/>
  <c r="F120" i="122"/>
  <c r="E120" i="122"/>
  <c r="A120" i="122"/>
  <c r="A119" i="122"/>
  <c r="A118" i="122"/>
  <c r="A110" i="122" s="1"/>
  <c r="F110" i="122"/>
  <c r="E110" i="122"/>
  <c r="F98" i="122"/>
  <c r="F88" i="122"/>
  <c r="A88" i="122"/>
  <c r="E87" i="122"/>
  <c r="A74" i="122"/>
  <c r="A69" i="122" s="1"/>
  <c r="F69" i="122"/>
  <c r="F53" i="122"/>
  <c r="E53" i="122"/>
  <c r="E52" i="122" s="1"/>
  <c r="A53" i="122"/>
  <c r="A32" i="122"/>
  <c r="F30" i="122"/>
  <c r="A30" i="122"/>
  <c r="A21" i="122" s="1"/>
  <c r="F22" i="122"/>
  <c r="A22" i="122"/>
  <c r="E21" i="122"/>
  <c r="E14" i="122"/>
  <c r="E109" i="122" l="1"/>
  <c r="A109" i="122"/>
  <c r="A108" i="122" s="1"/>
  <c r="F21" i="122"/>
  <c r="E10" i="122" s="1"/>
  <c r="I9" i="102" s="1"/>
  <c r="A68" i="122"/>
  <c r="A52" i="122" s="1"/>
  <c r="I68" i="102"/>
  <c r="I25" i="100"/>
  <c r="F109" i="122"/>
  <c r="F108" i="122" s="1"/>
  <c r="E12" i="122" s="1"/>
  <c r="I90" i="102"/>
  <c r="B62" i="100"/>
  <c r="F68" i="122"/>
  <c r="F52" i="122" s="1"/>
  <c r="E11" i="122" s="1"/>
  <c r="B25" i="100" l="1"/>
  <c r="I42" i="102"/>
  <c r="F25" i="100"/>
  <c r="I11" i="102"/>
  <c r="C25" i="100"/>
  <c r="E9" i="122"/>
  <c r="A44" i="121"/>
  <c r="E34" i="121"/>
  <c r="A35" i="121"/>
  <c r="A34" i="121" s="1"/>
  <c r="A19" i="121"/>
  <c r="E47" i="120" l="1"/>
  <c r="F46" i="120"/>
  <c r="E46" i="120"/>
  <c r="E45" i="120" s="1"/>
  <c r="A46" i="120"/>
  <c r="A45" i="120" s="1"/>
  <c r="E37" i="120"/>
  <c r="A37" i="120"/>
  <c r="E28" i="120"/>
  <c r="A28" i="120"/>
  <c r="E23" i="120"/>
  <c r="A23" i="120"/>
  <c r="A20" i="120"/>
  <c r="F19" i="120"/>
  <c r="E10" i="120" s="1"/>
  <c r="E9" i="120" s="1"/>
  <c r="E19" i="120"/>
  <c r="A19" i="120"/>
  <c r="E12" i="120"/>
  <c r="E11" i="120"/>
  <c r="E34" i="119" l="1"/>
  <c r="E33" i="119" s="1"/>
  <c r="A34" i="119"/>
  <c r="A33" i="119" s="1"/>
  <c r="E25" i="119"/>
  <c r="A25" i="119"/>
  <c r="E23" i="119"/>
  <c r="A23" i="119"/>
  <c r="E21" i="119"/>
  <c r="A21" i="119"/>
  <c r="E19" i="119"/>
  <c r="A19" i="119"/>
  <c r="E18" i="119"/>
  <c r="A18" i="119"/>
  <c r="E11" i="119"/>
  <c r="E10" i="119"/>
  <c r="E9" i="119"/>
  <c r="F93" i="116" l="1"/>
  <c r="F92" i="116" s="1"/>
  <c r="E15" i="116" s="1"/>
  <c r="I106" i="102" s="1"/>
  <c r="E93" i="116"/>
  <c r="E92" i="116" s="1"/>
  <c r="A93" i="116"/>
  <c r="A92" i="116" s="1"/>
  <c r="F82" i="116"/>
  <c r="F81" i="116" s="1"/>
  <c r="E14" i="116" s="1"/>
  <c r="I64" i="102" s="1"/>
  <c r="E82" i="116"/>
  <c r="E81" i="116" s="1"/>
  <c r="A82" i="116"/>
  <c r="A81" i="116" s="1"/>
  <c r="F70" i="116"/>
  <c r="F68" i="116"/>
  <c r="E68" i="116"/>
  <c r="A68" i="116"/>
  <c r="F66" i="116"/>
  <c r="E66" i="116"/>
  <c r="A66" i="116"/>
  <c r="F64" i="116"/>
  <c r="E64" i="116"/>
  <c r="A64" i="116"/>
  <c r="F62" i="116"/>
  <c r="E62" i="116"/>
  <c r="A62" i="116"/>
  <c r="F52" i="116"/>
  <c r="E52" i="116"/>
  <c r="A52" i="116"/>
  <c r="E50" i="116"/>
  <c r="F50" i="116" s="1"/>
  <c r="A50" i="116"/>
  <c r="A43" i="116" s="1"/>
  <c r="E45" i="116"/>
  <c r="A45" i="116"/>
  <c r="H34" i="116"/>
  <c r="E11" i="116" s="1"/>
  <c r="I25" i="102" s="1"/>
  <c r="F34" i="116"/>
  <c r="E34" i="116"/>
  <c r="F23" i="116"/>
  <c r="E10" i="116" s="1"/>
  <c r="A24" i="116"/>
  <c r="A23" i="116" s="1"/>
  <c r="D20" i="100" l="1"/>
  <c r="I18" i="102"/>
  <c r="F43" i="116"/>
  <c r="E12" i="116" s="1"/>
  <c r="I37" i="102" s="1"/>
  <c r="A61" i="116"/>
  <c r="E61" i="116"/>
  <c r="E43" i="116"/>
  <c r="E13" i="116"/>
  <c r="I53" i="102" s="1"/>
  <c r="A9" i="114"/>
  <c r="E163" i="113"/>
  <c r="A163" i="113"/>
  <c r="F155" i="113"/>
  <c r="E155" i="113"/>
  <c r="A155" i="113"/>
  <c r="F152" i="113"/>
  <c r="E152" i="113"/>
  <c r="A152" i="113"/>
  <c r="E139" i="113"/>
  <c r="E138" i="113" s="1"/>
  <c r="A139" i="113"/>
  <c r="A138" i="113" s="1"/>
  <c r="E131" i="113"/>
  <c r="A131" i="113"/>
  <c r="F123" i="113"/>
  <c r="E123" i="113"/>
  <c r="E122" i="113" s="1"/>
  <c r="A123" i="113"/>
  <c r="A122" i="113" s="1"/>
  <c r="F112" i="113"/>
  <c r="E112" i="113"/>
  <c r="A112" i="113"/>
  <c r="F108" i="113"/>
  <c r="E108" i="113"/>
  <c r="A108" i="113"/>
  <c r="F106" i="113"/>
  <c r="E106" i="113"/>
  <c r="A106" i="113"/>
  <c r="F100" i="113"/>
  <c r="E100" i="113"/>
  <c r="A100" i="113"/>
  <c r="F95" i="113"/>
  <c r="E95" i="113"/>
  <c r="A95" i="113"/>
  <c r="F82" i="113"/>
  <c r="E82" i="113"/>
  <c r="A82" i="113"/>
  <c r="F81" i="113"/>
  <c r="F80" i="113" s="1"/>
  <c r="E80" i="113"/>
  <c r="A80" i="113"/>
  <c r="F70" i="113"/>
  <c r="E70" i="113"/>
  <c r="A70" i="113"/>
  <c r="F62" i="113"/>
  <c r="E62" i="113"/>
  <c r="A62" i="113"/>
  <c r="F55" i="113"/>
  <c r="E55" i="113"/>
  <c r="A55" i="113"/>
  <c r="F48" i="113"/>
  <c r="E48" i="113"/>
  <c r="A48" i="113"/>
  <c r="F43" i="113"/>
  <c r="E43" i="113"/>
  <c r="A43" i="113"/>
  <c r="F39" i="113"/>
  <c r="E39" i="113"/>
  <c r="A39" i="113"/>
  <c r="F36" i="113"/>
  <c r="E36" i="113"/>
  <c r="A36" i="113"/>
  <c r="F32" i="113"/>
  <c r="E32" i="113"/>
  <c r="A32" i="113"/>
  <c r="H24" i="113"/>
  <c r="E11" i="113" s="1"/>
  <c r="F24" i="113"/>
  <c r="E24" i="113"/>
  <c r="E18" i="113"/>
  <c r="E16" i="113"/>
  <c r="E15" i="113"/>
  <c r="I84" i="102" s="1"/>
  <c r="E14" i="113"/>
  <c r="E9" i="116" l="1"/>
  <c r="F94" i="113"/>
  <c r="E94" i="113"/>
  <c r="A151" i="113"/>
  <c r="G24" i="113"/>
  <c r="F151" i="113"/>
  <c r="E17" i="113" s="1"/>
  <c r="E56" i="100" s="1"/>
  <c r="I24" i="102"/>
  <c r="E19" i="100"/>
  <c r="I63" i="102"/>
  <c r="I19" i="100"/>
  <c r="I96" i="102"/>
  <c r="F56" i="100"/>
  <c r="A31" i="113"/>
  <c r="A94" i="113"/>
  <c r="I105" i="102"/>
  <c r="C56" i="100"/>
  <c r="F31" i="113"/>
  <c r="E12" i="113" s="1"/>
  <c r="E13" i="113"/>
  <c r="E151" i="113"/>
  <c r="H10" i="112"/>
  <c r="A10" i="112"/>
  <c r="F163" i="111"/>
  <c r="E163" i="111"/>
  <c r="E162" i="111" s="1"/>
  <c r="A163" i="111"/>
  <c r="A162" i="111" s="1"/>
  <c r="E15" i="111"/>
  <c r="E144" i="111"/>
  <c r="A144" i="111"/>
  <c r="F137" i="111"/>
  <c r="E137" i="111"/>
  <c r="E136" i="111" s="1"/>
  <c r="A136" i="111"/>
  <c r="F83" i="111"/>
  <c r="E83" i="111"/>
  <c r="E75" i="111" s="1"/>
  <c r="A83" i="111"/>
  <c r="F80" i="111"/>
  <c r="A80" i="111"/>
  <c r="A75" i="111" s="1"/>
  <c r="F76" i="111"/>
  <c r="F75" i="111" s="1"/>
  <c r="A76" i="111"/>
  <c r="F63" i="111"/>
  <c r="E63" i="111"/>
  <c r="A63" i="111"/>
  <c r="F56" i="111"/>
  <c r="E56" i="111"/>
  <c r="A56" i="111"/>
  <c r="F52" i="111"/>
  <c r="E52" i="111"/>
  <c r="A52" i="111"/>
  <c r="F49" i="111"/>
  <c r="E49" i="111"/>
  <c r="A49" i="111"/>
  <c r="H40" i="111"/>
  <c r="H39" i="111"/>
  <c r="H38" i="111"/>
  <c r="H37" i="111"/>
  <c r="F36" i="111"/>
  <c r="E36" i="111"/>
  <c r="A36" i="111"/>
  <c r="F23" i="111"/>
  <c r="E23" i="111"/>
  <c r="E22" i="111" s="1"/>
  <c r="A23" i="111"/>
  <c r="A22" i="111" s="1"/>
  <c r="E16" i="111"/>
  <c r="E14" i="111"/>
  <c r="I62" i="102" s="1"/>
  <c r="E10" i="111"/>
  <c r="H36" i="111" l="1"/>
  <c r="I94" i="102"/>
  <c r="E9" i="113"/>
  <c r="I36" i="102"/>
  <c r="F19" i="100"/>
  <c r="I52" i="102"/>
  <c r="G19" i="100"/>
  <c r="F48" i="111"/>
  <c r="E12" i="111" s="1"/>
  <c r="E48" i="111"/>
  <c r="E11" i="111"/>
  <c r="I23" i="102" s="1"/>
  <c r="I83" i="102"/>
  <c r="J18" i="100"/>
  <c r="I104" i="102"/>
  <c r="C55" i="100"/>
  <c r="A48" i="111"/>
  <c r="I16" i="102"/>
  <c r="D18" i="100"/>
  <c r="E13" i="111"/>
  <c r="E18" i="100" l="1"/>
  <c r="F18" i="100"/>
  <c r="E9" i="111"/>
  <c r="I35" i="102"/>
  <c r="I51" i="102"/>
  <c r="G18" i="100"/>
  <c r="E147" i="109"/>
  <c r="E146" i="109" s="1"/>
  <c r="A147" i="109"/>
  <c r="A146" i="109" s="1"/>
  <c r="E15" i="109"/>
  <c r="E115" i="109"/>
  <c r="A115" i="109"/>
  <c r="F100" i="109"/>
  <c r="F99" i="109" s="1"/>
  <c r="E14" i="109" s="1"/>
  <c r="E100" i="109"/>
  <c r="E99" i="109" s="1"/>
  <c r="A100" i="109"/>
  <c r="A99" i="109" s="1"/>
  <c r="F75" i="109"/>
  <c r="F74" i="109" s="1"/>
  <c r="E13" i="109" s="1"/>
  <c r="E75" i="109"/>
  <c r="E74" i="109" s="1"/>
  <c r="A75" i="109"/>
  <c r="A74" i="109" s="1"/>
  <c r="F65" i="109"/>
  <c r="F60" i="109" s="1"/>
  <c r="E60" i="109"/>
  <c r="A60" i="109"/>
  <c r="F58" i="109"/>
  <c r="F57" i="109" s="1"/>
  <c r="E57" i="109"/>
  <c r="A57" i="109"/>
  <c r="F51" i="109"/>
  <c r="F50" i="109" s="1"/>
  <c r="E50" i="109"/>
  <c r="A50" i="109"/>
  <c r="H39" i="109"/>
  <c r="E11" i="109" s="1"/>
  <c r="G39" i="109"/>
  <c r="F39" i="109"/>
  <c r="E39" i="109"/>
  <c r="A39" i="109"/>
  <c r="F25" i="109"/>
  <c r="F24" i="109" s="1"/>
  <c r="E10" i="109" s="1"/>
  <c r="E25" i="109"/>
  <c r="E24" i="109" s="1"/>
  <c r="A25" i="109"/>
  <c r="A24" i="109" s="1"/>
  <c r="E16" i="109"/>
  <c r="I50" i="102" l="1"/>
  <c r="G17" i="100"/>
  <c r="I22" i="102"/>
  <c r="E17" i="100"/>
  <c r="A49" i="109"/>
  <c r="I82" i="102"/>
  <c r="J17" i="100"/>
  <c r="I61" i="102"/>
  <c r="I17" i="100"/>
  <c r="I103" i="102"/>
  <c r="C54" i="100"/>
  <c r="I15" i="102"/>
  <c r="D17" i="100"/>
  <c r="F49" i="109"/>
  <c r="E12" i="109" s="1"/>
  <c r="E9" i="109"/>
  <c r="I34" i="102" l="1"/>
  <c r="F17" i="100"/>
  <c r="H9" i="108"/>
  <c r="A9" i="108"/>
  <c r="E164" i="107"/>
  <c r="E163" i="107" s="1"/>
  <c r="A164" i="107"/>
  <c r="A163" i="107" s="1"/>
  <c r="E151" i="107"/>
  <c r="A151" i="107"/>
  <c r="A133" i="107"/>
  <c r="A132" i="107" s="1"/>
  <c r="E132" i="107"/>
  <c r="E116" i="107"/>
  <c r="E115" i="107" s="1"/>
  <c r="A116" i="107"/>
  <c r="A115" i="107" s="1"/>
  <c r="F107" i="107"/>
  <c r="E107" i="107"/>
  <c r="A107" i="107"/>
  <c r="F105" i="107"/>
  <c r="E105" i="107"/>
  <c r="A105" i="107"/>
  <c r="F102" i="107"/>
  <c r="E102" i="107"/>
  <c r="A102" i="107"/>
  <c r="F100" i="107"/>
  <c r="E100" i="107"/>
  <c r="A100" i="107"/>
  <c r="F94" i="107"/>
  <c r="E94" i="107"/>
  <c r="A94" i="107"/>
  <c r="F92" i="107"/>
  <c r="E92" i="107"/>
  <c r="A92" i="107"/>
  <c r="F85" i="107"/>
  <c r="E85" i="107"/>
  <c r="A85" i="107"/>
  <c r="F83" i="107"/>
  <c r="E83" i="107"/>
  <c r="A83" i="107"/>
  <c r="H52" i="107"/>
  <c r="E11" i="107" s="1"/>
  <c r="G52" i="107"/>
  <c r="F52" i="107"/>
  <c r="E52" i="107"/>
  <c r="E23" i="107"/>
  <c r="E22" i="107" s="1"/>
  <c r="A23" i="107"/>
  <c r="A22" i="107" s="1"/>
  <c r="E16" i="107"/>
  <c r="E15" i="107"/>
  <c r="E14" i="107"/>
  <c r="E13" i="107"/>
  <c r="E10" i="107"/>
  <c r="A82" i="107" l="1"/>
  <c r="F82" i="107"/>
  <c r="E12" i="107" s="1"/>
  <c r="I14" i="102"/>
  <c r="D16" i="100"/>
  <c r="I81" i="102"/>
  <c r="J16" i="100"/>
  <c r="I102" i="102"/>
  <c r="C53" i="100"/>
  <c r="E82" i="107"/>
  <c r="I60" i="102"/>
  <c r="I16" i="100"/>
  <c r="I49" i="102"/>
  <c r="G16" i="100"/>
  <c r="I21" i="102"/>
  <c r="E16" i="100"/>
  <c r="H8" i="106"/>
  <c r="A8" i="106"/>
  <c r="F222" i="105"/>
  <c r="E222" i="105"/>
  <c r="F217" i="105"/>
  <c r="E217" i="105"/>
  <c r="A216" i="105"/>
  <c r="F204" i="105"/>
  <c r="E15" i="105" s="1"/>
  <c r="E204" i="105"/>
  <c r="A204" i="105"/>
  <c r="F194" i="105"/>
  <c r="F193" i="105" s="1"/>
  <c r="E14" i="105" s="1"/>
  <c r="E194" i="105"/>
  <c r="E193" i="105" s="1"/>
  <c r="A193" i="105"/>
  <c r="F154" i="105"/>
  <c r="F153" i="105" s="1"/>
  <c r="F132" i="105"/>
  <c r="F123" i="105"/>
  <c r="F120" i="105"/>
  <c r="E120" i="105"/>
  <c r="F111" i="105"/>
  <c r="F106" i="105"/>
  <c r="E106" i="105"/>
  <c r="A105" i="105"/>
  <c r="H99" i="105"/>
  <c r="H98" i="105"/>
  <c r="H97" i="105"/>
  <c r="H96" i="105"/>
  <c r="H95" i="105"/>
  <c r="H94" i="105"/>
  <c r="H93" i="105"/>
  <c r="H92" i="105"/>
  <c r="H91" i="105"/>
  <c r="H90" i="105"/>
  <c r="H89" i="105"/>
  <c r="H88" i="105"/>
  <c r="H87" i="105"/>
  <c r="H86" i="105"/>
  <c r="H85" i="105"/>
  <c r="H84" i="105"/>
  <c r="H83" i="105"/>
  <c r="H82" i="105"/>
  <c r="H81" i="105"/>
  <c r="H80" i="105"/>
  <c r="H79" i="105"/>
  <c r="H78" i="105"/>
  <c r="H77" i="105"/>
  <c r="H76" i="105"/>
  <c r="H75" i="105"/>
  <c r="H74" i="105"/>
  <c r="H73" i="105"/>
  <c r="H72" i="105"/>
  <c r="H71" i="105"/>
  <c r="H70" i="105"/>
  <c r="H63" i="105"/>
  <c r="H62" i="105"/>
  <c r="H61" i="105"/>
  <c r="H60" i="105"/>
  <c r="H59" i="105"/>
  <c r="H58" i="105"/>
  <c r="H57" i="105"/>
  <c r="H56" i="105"/>
  <c r="H55" i="105"/>
  <c r="H54" i="105"/>
  <c r="H53" i="105"/>
  <c r="H52" i="105"/>
  <c r="H51" i="105"/>
  <c r="H50" i="105"/>
  <c r="H49" i="105"/>
  <c r="H48" i="105"/>
  <c r="H47" i="105"/>
  <c r="H46" i="105"/>
  <c r="H45" i="105"/>
  <c r="H44" i="105"/>
  <c r="H43" i="105"/>
  <c r="H42" i="105"/>
  <c r="H41" i="105"/>
  <c r="H40" i="105"/>
  <c r="H39" i="105"/>
  <c r="H38" i="105"/>
  <c r="H37" i="105"/>
  <c r="H36" i="105"/>
  <c r="H35" i="105"/>
  <c r="F34" i="105"/>
  <c r="E34" i="105"/>
  <c r="A34" i="105"/>
  <c r="F23" i="105"/>
  <c r="F22" i="105" s="1"/>
  <c r="E10" i="105" s="1"/>
  <c r="E23" i="105"/>
  <c r="E22" i="105" s="1"/>
  <c r="A22" i="105"/>
  <c r="F216" i="105" l="1"/>
  <c r="E16" i="105" s="1"/>
  <c r="I101" i="102" s="1"/>
  <c r="E131" i="105"/>
  <c r="E105" i="105"/>
  <c r="F105" i="105"/>
  <c r="E12" i="105" s="1"/>
  <c r="F15" i="100" s="1"/>
  <c r="I33" i="102"/>
  <c r="F16" i="100"/>
  <c r="E9" i="107"/>
  <c r="I59" i="102"/>
  <c r="I15" i="100"/>
  <c r="I13" i="102"/>
  <c r="D15" i="100"/>
  <c r="E216" i="105"/>
  <c r="I80" i="102"/>
  <c r="J15" i="100"/>
  <c r="H34" i="105"/>
  <c r="E11" i="105" s="1"/>
  <c r="F131" i="105"/>
  <c r="E13" i="105" s="1"/>
  <c r="I32" i="102" l="1"/>
  <c r="C52" i="100"/>
  <c r="E9" i="105"/>
  <c r="I48" i="102"/>
  <c r="G15" i="100"/>
  <c r="I20" i="102"/>
  <c r="E15" i="100"/>
  <c r="F143" i="104"/>
  <c r="E143" i="104"/>
  <c r="E142" i="104" s="1"/>
  <c r="A143" i="104"/>
  <c r="A142" i="104" s="1"/>
  <c r="E12" i="104"/>
  <c r="E90" i="104"/>
  <c r="A90" i="104"/>
  <c r="F61" i="104"/>
  <c r="F60" i="104" s="1"/>
  <c r="E11" i="104" s="1"/>
  <c r="E61" i="104"/>
  <c r="E60" i="104" s="1"/>
  <c r="A61" i="104"/>
  <c r="A60" i="104" s="1"/>
  <c r="F49" i="104"/>
  <c r="E49" i="104"/>
  <c r="A49" i="104"/>
  <c r="F47" i="104"/>
  <c r="E47" i="104"/>
  <c r="E44" i="104"/>
  <c r="A44" i="104"/>
  <c r="F42" i="104"/>
  <c r="E42" i="104"/>
  <c r="A42" i="104"/>
  <c r="E39" i="104"/>
  <c r="A39" i="104"/>
  <c r="F36" i="104"/>
  <c r="E36" i="104"/>
  <c r="A36" i="104"/>
  <c r="E33" i="104"/>
  <c r="A33" i="104"/>
  <c r="F26" i="104"/>
  <c r="E26" i="104"/>
  <c r="A26" i="104"/>
  <c r="F24" i="104"/>
  <c r="E24" i="104"/>
  <c r="A24" i="104"/>
  <c r="F21" i="104"/>
  <c r="E21" i="104"/>
  <c r="A21" i="104"/>
  <c r="E13" i="104"/>
  <c r="E20" i="104" l="1"/>
  <c r="I47" i="102"/>
  <c r="G13" i="100"/>
  <c r="I100" i="102"/>
  <c r="C50" i="100"/>
  <c r="F20" i="104"/>
  <c r="E10" i="104" s="1"/>
  <c r="E9" i="104" s="1"/>
  <c r="A20" i="104"/>
  <c r="I78" i="102"/>
  <c r="J13" i="100"/>
  <c r="F154" i="103"/>
  <c r="E14" i="103" s="1"/>
  <c r="E154" i="103"/>
  <c r="A154" i="103"/>
  <c r="F143" i="103"/>
  <c r="F142" i="103" s="1"/>
  <c r="E15" i="103" s="1"/>
  <c r="C49" i="100" s="1"/>
  <c r="E143" i="103"/>
  <c r="E142" i="103" s="1"/>
  <c r="A143" i="103"/>
  <c r="A142" i="103" s="1"/>
  <c r="F135" i="103"/>
  <c r="F134" i="103" s="1"/>
  <c r="E135" i="103"/>
  <c r="E134" i="103" s="1"/>
  <c r="A135" i="103"/>
  <c r="A134" i="103" s="1"/>
  <c r="F107" i="103"/>
  <c r="F106" i="103" s="1"/>
  <c r="E107" i="103"/>
  <c r="E106" i="103" s="1"/>
  <c r="A107" i="103"/>
  <c r="A106" i="103" s="1"/>
  <c r="E86" i="103"/>
  <c r="E82" i="103"/>
  <c r="E69" i="103"/>
  <c r="E68" i="103"/>
  <c r="E67" i="103"/>
  <c r="E66" i="103"/>
  <c r="E62" i="103"/>
  <c r="F60" i="103"/>
  <c r="A60" i="103"/>
  <c r="E59" i="103"/>
  <c r="E47" i="103" s="1"/>
  <c r="F47" i="103"/>
  <c r="A47" i="103"/>
  <c r="F28" i="103"/>
  <c r="E28" i="103"/>
  <c r="A28" i="103"/>
  <c r="E27" i="103"/>
  <c r="E23" i="103" s="1"/>
  <c r="F23" i="103"/>
  <c r="A23" i="103"/>
  <c r="A22" i="103" l="1"/>
  <c r="E22" i="103"/>
  <c r="D49" i="100"/>
  <c r="I92" i="102"/>
  <c r="F22" i="103"/>
  <c r="E10" i="103" s="1"/>
  <c r="B12" i="100" s="1"/>
  <c r="B27" i="100" s="1"/>
  <c r="I30" i="102"/>
  <c r="F13" i="100"/>
  <c r="E60" i="103"/>
  <c r="E46" i="103" s="1"/>
  <c r="F46" i="103"/>
  <c r="E12" i="103"/>
  <c r="I99" i="102"/>
  <c r="I8" i="102"/>
  <c r="G12" i="100" l="1"/>
  <c r="I46" i="102"/>
  <c r="E11" i="103"/>
  <c r="I109" i="102"/>
  <c r="H97" i="102"/>
  <c r="F97" i="102"/>
  <c r="H95" i="102"/>
  <c r="F95" i="102"/>
  <c r="H93" i="102"/>
  <c r="F93" i="102"/>
  <c r="H91" i="102"/>
  <c r="F91" i="102"/>
  <c r="H89" i="102"/>
  <c r="F89" i="102"/>
  <c r="H87" i="102"/>
  <c r="F87" i="102"/>
  <c r="H76" i="102"/>
  <c r="F76" i="102"/>
  <c r="I70" i="102"/>
  <c r="H70" i="102"/>
  <c r="F70" i="102"/>
  <c r="I56" i="102"/>
  <c r="H56" i="102"/>
  <c r="F56" i="102"/>
  <c r="I45" i="102"/>
  <c r="H45" i="102"/>
  <c r="F45" i="102"/>
  <c r="H28" i="102"/>
  <c r="F28" i="102"/>
  <c r="H19" i="102"/>
  <c r="F19" i="102"/>
  <c r="H12" i="102"/>
  <c r="F12" i="102"/>
  <c r="H10" i="102"/>
  <c r="F10" i="102"/>
  <c r="H7" i="102"/>
  <c r="F7" i="102"/>
  <c r="E9" i="103" l="1"/>
  <c r="F12" i="100"/>
  <c r="I29" i="102"/>
  <c r="H107" i="102"/>
  <c r="H111" i="102" s="1"/>
  <c r="F107" i="102"/>
  <c r="F111" i="102" s="1"/>
  <c r="I19" i="102"/>
  <c r="I10" i="102"/>
  <c r="I12" i="102"/>
  <c r="I76" i="102"/>
  <c r="I7" i="102"/>
  <c r="I87" i="102"/>
  <c r="I89" i="102"/>
  <c r="I91" i="102"/>
  <c r="I93" i="102"/>
  <c r="I95" i="102"/>
  <c r="I97" i="102"/>
  <c r="A66" i="101" l="1"/>
  <c r="A64" i="101"/>
  <c r="E50" i="101"/>
  <c r="F74" i="101"/>
  <c r="E74" i="101"/>
  <c r="A74" i="101"/>
  <c r="F72" i="101"/>
  <c r="E72" i="101"/>
  <c r="A72" i="101"/>
  <c r="F66" i="101"/>
  <c r="E66" i="101"/>
  <c r="F64" i="101"/>
  <c r="E64" i="101"/>
  <c r="F54" i="101"/>
  <c r="E54" i="101"/>
  <c r="A54" i="101"/>
  <c r="F49" i="101"/>
  <c r="E13" i="101" s="1"/>
  <c r="E49" i="101"/>
  <c r="A49" i="101"/>
  <c r="F42" i="101"/>
  <c r="A32" i="101"/>
  <c r="F20" i="101"/>
  <c r="E10" i="101" s="1"/>
  <c r="E20" i="101"/>
  <c r="E19" i="101" s="1"/>
  <c r="A20" i="101"/>
  <c r="A19" i="101"/>
  <c r="A63" i="101" l="1"/>
  <c r="I31" i="102"/>
  <c r="E9" i="101"/>
  <c r="E63" i="101"/>
  <c r="L14" i="100"/>
  <c r="F63" i="101"/>
  <c r="I28" i="102" l="1"/>
  <c r="I64" i="100"/>
  <c r="F64" i="100"/>
  <c r="E64" i="100"/>
  <c r="G63" i="100"/>
  <c r="G61" i="100"/>
  <c r="G60" i="100"/>
  <c r="G59" i="100"/>
  <c r="G58" i="100"/>
  <c r="G53" i="100"/>
  <c r="G51" i="100"/>
  <c r="H51" i="100" s="1"/>
  <c r="K27" i="100"/>
  <c r="H27" i="100"/>
  <c r="L26" i="100"/>
  <c r="H63" i="100" s="1"/>
  <c r="L23" i="100"/>
  <c r="L21" i="100"/>
  <c r="L19" i="100"/>
  <c r="L17" i="100"/>
  <c r="L16" i="100"/>
  <c r="I107" i="102" l="1"/>
  <c r="H58" i="100"/>
  <c r="H53" i="100"/>
  <c r="H60" i="100"/>
  <c r="I111" i="102" l="1"/>
  <c r="L24" i="100"/>
  <c r="H61" i="100" l="1"/>
  <c r="C27" i="100"/>
  <c r="G57" i="100"/>
  <c r="G56" i="100"/>
  <c r="H56" i="100" s="1"/>
  <c r="G55" i="100"/>
  <c r="G54" i="100"/>
  <c r="H54" i="100" s="1"/>
  <c r="G52" i="100"/>
  <c r="G50" i="100"/>
  <c r="D64" i="100"/>
  <c r="L18" i="100" l="1"/>
  <c r="L13" i="100"/>
  <c r="L25" i="100"/>
  <c r="G62" i="100"/>
  <c r="B64" i="100"/>
  <c r="J27" i="100"/>
  <c r="G27" i="100"/>
  <c r="L15" i="100"/>
  <c r="H52" i="100" s="1"/>
  <c r="E27" i="100"/>
  <c r="L20" i="100"/>
  <c r="D27" i="100"/>
  <c r="C64" i="100"/>
  <c r="I27" i="100"/>
  <c r="G64" i="100" l="1"/>
  <c r="H50" i="100"/>
  <c r="H57" i="100"/>
  <c r="H55" i="100"/>
  <c r="H62" i="100"/>
  <c r="F27" i="100"/>
  <c r="L22" i="100"/>
  <c r="L27" i="100" l="1"/>
  <c r="H59" i="100"/>
  <c r="H64" i="100" s="1"/>
  <c r="G72" i="100" l="1"/>
  <c r="G73" i="100" s="1"/>
  <c r="G76" i="100" s="1"/>
</calcChain>
</file>

<file path=xl/sharedStrings.xml><?xml version="1.0" encoding="utf-8"?>
<sst xmlns="http://schemas.openxmlformats.org/spreadsheetml/2006/main" count="5814" uniqueCount="2322">
  <si>
    <t>Kapitola</t>
  </si>
  <si>
    <t>název kapitoly</t>
  </si>
  <si>
    <t>Celkem</t>
  </si>
  <si>
    <t>913</t>
  </si>
  <si>
    <t>914</t>
  </si>
  <si>
    <t>917</t>
  </si>
  <si>
    <t>920</t>
  </si>
  <si>
    <t>923</t>
  </si>
  <si>
    <t xml:space="preserve">příspěvkové organizace - limit výdajů </t>
  </si>
  <si>
    <t>působnosti - limit výdajů</t>
  </si>
  <si>
    <t>transfery - limit výdajů</t>
  </si>
  <si>
    <t>limity resortu v kapitolách</t>
  </si>
  <si>
    <t xml:space="preserve">kapitálové výdaje - závazný limit výdajů </t>
  </si>
  <si>
    <t>spolufinancování EU - závazný limit výdajů</t>
  </si>
  <si>
    <t>ORJ 04 - odbor školství, mládeže, tělovýchovy a sportu</t>
  </si>
  <si>
    <t>odvody PO v resortu školství, mládeže a zaměstnanost</t>
  </si>
  <si>
    <t>u k a z a t e l</t>
  </si>
  <si>
    <t>ORG</t>
  </si>
  <si>
    <t xml:space="preserve">Nedaňové příjmy </t>
  </si>
  <si>
    <t>Gymnázium Česká Lípa</t>
  </si>
  <si>
    <t>Gymnázium Mimoň</t>
  </si>
  <si>
    <t>Gymnázium F.X.Šaldy Liberec</t>
  </si>
  <si>
    <t>Gymnázium Frýdlant</t>
  </si>
  <si>
    <t>Gymnázium Ivana Olbrachta Semily</t>
  </si>
  <si>
    <t>Gymnázium a Střední odborná škola Jilemnice</t>
  </si>
  <si>
    <t>Gymnázium  a Střední odborná škola pedagogická Liberec</t>
  </si>
  <si>
    <t>Obchodní akademie Česká Lípa</t>
  </si>
  <si>
    <t>VOŠ MO a Obchodní akademie Jablonec nad Nisou</t>
  </si>
  <si>
    <t>Obchodní akademie a Jazyková škola Liberec</t>
  </si>
  <si>
    <t>Střední průmyslová škola Česká Lípa</t>
  </si>
  <si>
    <t>Střední průmyslová škola stavební Liberec</t>
  </si>
  <si>
    <t xml:space="preserve">SPŠ strojní a elektro a Vyšší odborná škola Liberec </t>
  </si>
  <si>
    <t>Střední průmyslová škola textilní Liberec</t>
  </si>
  <si>
    <t>Vyšší odborná škola sklářská a Střední škola Nový Bor</t>
  </si>
  <si>
    <t>Střední umprům.škola sklářská Kamenický Šenov</t>
  </si>
  <si>
    <t>Střední umprům.sklářská Železný Brod</t>
  </si>
  <si>
    <t>Střední umprům.škola a Vyšší odborná škola Turnov</t>
  </si>
  <si>
    <t>Střední zdravotnická škola Turnov</t>
  </si>
  <si>
    <t>Střední škola strojní, stavební a dopravní Liberec II</t>
  </si>
  <si>
    <t>Integrovaná střední škola Semily</t>
  </si>
  <si>
    <t>Integrovaná střední škola Vysoké nad Jizerou</t>
  </si>
  <si>
    <t>Střední odborná škola a Střední odb.učiliště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</si>
  <si>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</si>
  <si>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</si>
  <si>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</si>
  <si>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</si>
  <si>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</si>
  <si>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</si>
  <si>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OA, Hotelová škola a SOŠ Turnov</t>
  </si>
  <si>
    <t>Základní škola a MŠ pro tělesně postižené Liberec</t>
  </si>
  <si>
    <t>Základní škola a MŠ Jablonec nad Nisou</t>
  </si>
  <si>
    <t>Základní škola speciální Semily</t>
  </si>
  <si>
    <t>Dětský domov Česká Lípa</t>
  </si>
  <si>
    <t>Dětský domov Jablonné v Podještědí</t>
  </si>
  <si>
    <t xml:space="preserve">Dětský domov, ZŠ a MŠ Krompach </t>
  </si>
  <si>
    <t>Dětský domov Jablonec nad Nisou</t>
  </si>
  <si>
    <t>Dětský domov Frýdlant</t>
  </si>
  <si>
    <t>Dětský domov Semily</t>
  </si>
  <si>
    <t>jmenovité investiční akce resortu</t>
  </si>
  <si>
    <t>1411</t>
  </si>
  <si>
    <t>1405</t>
  </si>
  <si>
    <t>Gymnázium, Frýdlant, Mládeže 884</t>
  </si>
  <si>
    <t>1420</t>
  </si>
  <si>
    <t>1422</t>
  </si>
  <si>
    <t>Střední průmyslová škola textilní, Liberec, Tyršova 1</t>
  </si>
  <si>
    <t>1414</t>
  </si>
  <si>
    <t>1429</t>
  </si>
  <si>
    <t>1448</t>
  </si>
  <si>
    <t>Střední škola hospodářská a lesnická, Frýdlant, Bělíkova 1387</t>
  </si>
  <si>
    <t>1433</t>
  </si>
  <si>
    <t>1442</t>
  </si>
  <si>
    <t>Střední škola gastronomie a služeb, Liberec, Dvorská 447/29</t>
  </si>
  <si>
    <t>1432</t>
  </si>
  <si>
    <t>1450</t>
  </si>
  <si>
    <t>Střední odborná škola, Liberec, Jablonecká 999</t>
  </si>
  <si>
    <t>1455</t>
  </si>
  <si>
    <t>1456</t>
  </si>
  <si>
    <t>1475</t>
  </si>
  <si>
    <t>Dětský domov, Frýdlant, Větrov 3005</t>
  </si>
  <si>
    <t>1493</t>
  </si>
  <si>
    <t>1460</t>
  </si>
  <si>
    <t>1471</t>
  </si>
  <si>
    <t>Dětský domov, Jablonné v Podještědí, Zámecká 1</t>
  </si>
  <si>
    <t>1404</t>
  </si>
  <si>
    <t>1403</t>
  </si>
  <si>
    <t>Gymnázium, Jablonec nad Nisou, U Balvanu 16</t>
  </si>
  <si>
    <t>1409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</si>
  <si>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</si>
  <si>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</si>
  <si>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</si>
  <si>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</si>
  <si>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</si>
  <si>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1438</t>
  </si>
  <si>
    <t>1440</t>
  </si>
  <si>
    <t>1474</t>
  </si>
  <si>
    <t>Dětský domov, Jablonec nad Nisou, Pasecká 20</t>
  </si>
  <si>
    <t>1457</t>
  </si>
  <si>
    <t>Základní škola, Jablonec nad Nisou, Liberecká 1734/31</t>
  </si>
  <si>
    <t>1462</t>
  </si>
  <si>
    <t>1463</t>
  </si>
  <si>
    <t>Základní škola, Tanvald, Údolí Kamenice 238</t>
  </si>
  <si>
    <t>1492</t>
  </si>
  <si>
    <t>1401</t>
  </si>
  <si>
    <t>Gymnázium, Česká Lípa, Žitavská 2969</t>
  </si>
  <si>
    <t>1402</t>
  </si>
  <si>
    <t>Gymnázium, Mimoň, Letná 263</t>
  </si>
  <si>
    <t>1412</t>
  </si>
  <si>
    <t>1418</t>
  </si>
  <si>
    <t>Střední průmyslová škola, Česká Lípa, Havlíčkova 426</t>
  </si>
  <si>
    <t>1437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</si>
  <si>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</si>
  <si>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</si>
  <si>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</si>
  <si>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</si>
  <si>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</si>
  <si>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</si>
  <si>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</si>
  <si>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</si>
  <si>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</si>
  <si>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</si>
  <si>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</si>
  <si>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</si>
  <si>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</si>
  <si>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1410</t>
  </si>
  <si>
    <t>1407</t>
  </si>
  <si>
    <t>Gymnázium Ivana Olbrachta, Semily, Nad Špejcharem 574</t>
  </si>
  <si>
    <t>1408</t>
  </si>
  <si>
    <t>Gymnázium, Turnov, Jana Palacha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</si>
  <si>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</si>
  <si>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</si>
  <si>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</si>
  <si>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</si>
  <si>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</si>
  <si>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1436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</si>
  <si>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</si>
  <si>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</si>
  <si>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</si>
  <si>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</si>
  <si>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</si>
  <si>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</si>
  <si>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</si>
  <si>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</si>
  <si>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</si>
  <si>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1452</t>
  </si>
  <si>
    <t>S P O L U F I N A N C O V Á N Í   E U</t>
  </si>
  <si>
    <t>Gymnázium a SOŠ pedagogická, Liberec, Jeronýmova 425/27</t>
  </si>
  <si>
    <t>Gymnázium F.X.Šaldy, Liberec 11, Partyzánská 530</t>
  </si>
  <si>
    <t>SPŠ stavební, Liberec 1, Sokolovské náměstí 14</t>
  </si>
  <si>
    <t xml:space="preserve">SPŠ strojní a elektro. a VOŠ, Liberec 1, Masarykova 3 </t>
  </si>
  <si>
    <t>Střední zdravotnická škola a VOŠ zdravotnická, Liberec, Kostelní 9</t>
  </si>
  <si>
    <t>Střední škola strojní, stavební a dopravní, Liberec II, Truhlářská 360/3</t>
  </si>
  <si>
    <t>ZŠ a MŠ pro tělesně postižené, Liberec, Lužická 920/7</t>
  </si>
  <si>
    <t>Pedagogicko-psychologická poradna, Liberec 2, Truhlářská 3</t>
  </si>
  <si>
    <t>ZŠ a MŠ při nemocnici, Liberec, Husova 357/10</t>
  </si>
  <si>
    <t>VOŠ mezinár.obchodu a OA, Jablonec nad Nisou, Horní náměstí 15</t>
  </si>
  <si>
    <t>Základní škola a Mateřská škola, Jablonec nad Nisou, Kamenná 404/4</t>
  </si>
  <si>
    <t>Obchodní akademie, Česká Lípa, náměstí Osvobození 422</t>
  </si>
  <si>
    <t>Pedagogicko-psychologická poradna, Česká Lípa, Havlíčkova 443</t>
  </si>
  <si>
    <t>Střední škola, Lomnice nad Popelkou, Antala Staška 213</t>
  </si>
  <si>
    <t xml:space="preserve">Integrovaná střední škola, Vysoké nad Jizerou, Dr. Farského 300 </t>
  </si>
  <si>
    <t>Střední průmyslová škola technická, Jablonec n. Nisou, Belgická 4852</t>
  </si>
  <si>
    <t>OA, Hotel.škola a Stř.odborná škola, Turnov, Zborovská 519</t>
  </si>
  <si>
    <t>Výkon působností dle zákona č. 561/04 Sb.</t>
  </si>
  <si>
    <t>Ostatní činnosti</t>
  </si>
  <si>
    <t xml:space="preserve">DU </t>
  </si>
  <si>
    <t>tis. Kč</t>
  </si>
  <si>
    <t>uk.</t>
  </si>
  <si>
    <t>x</t>
  </si>
  <si>
    <t>ZU</t>
  </si>
  <si>
    <t>č.a.</t>
  </si>
  <si>
    <t>Sport v regionu</t>
  </si>
  <si>
    <t xml:space="preserve">uk. </t>
  </si>
  <si>
    <t>SU</t>
  </si>
  <si>
    <t>DU</t>
  </si>
  <si>
    <t>výdajový limit resortu v kapitole</t>
  </si>
  <si>
    <t>č.org.</t>
  </si>
  <si>
    <t>příspěvek na odpisy</t>
  </si>
  <si>
    <t>příspěvek na provoz</t>
  </si>
  <si>
    <t>Střední odborná škola a SOU, Česká Lípa, 28. října 2707</t>
  </si>
  <si>
    <t>§</t>
  </si>
  <si>
    <t>pol.</t>
  </si>
  <si>
    <t>P Ů S O B N O S T I</t>
  </si>
  <si>
    <t>P Ř Í S P Ě V K O V É   O R G A N I Z A C E</t>
  </si>
  <si>
    <t>K A P I T Á L O V É   V Ý D A J E</t>
  </si>
  <si>
    <t>RU</t>
  </si>
  <si>
    <t>tis.Kč</t>
  </si>
  <si>
    <t>poznámka</t>
  </si>
  <si>
    <t>D O T A Č N Í  F O N D   K R A J E</t>
  </si>
  <si>
    <t>T R A N S F E R Y</t>
  </si>
  <si>
    <t>926</t>
  </si>
  <si>
    <t>913 04</t>
  </si>
  <si>
    <t>914 04</t>
  </si>
  <si>
    <t>917 04</t>
  </si>
  <si>
    <t>920 04</t>
  </si>
  <si>
    <t>926 04</t>
  </si>
  <si>
    <t>926 04 - Dotační fond / odbor školství, mládeže, tělovýchovy a sportu</t>
  </si>
  <si>
    <t>Obchodní akademie a Jazyková škola s PSJZ Liberec, Šamánkova 500/8</t>
  </si>
  <si>
    <t xml:space="preserve">Udržitelnost projektů spolufinancovaných EU </t>
  </si>
  <si>
    <t xml:space="preserve">výdajový limit resortu v kapitole </t>
  </si>
  <si>
    <t>Ostatní činnosti ve školství</t>
  </si>
  <si>
    <t>912</t>
  </si>
  <si>
    <t>jmenovité inv. a neinv. akce resortu</t>
  </si>
  <si>
    <t xml:space="preserve">Střední škola a Mateřská škola, Na Bojišti 15, Liberec </t>
  </si>
  <si>
    <t>Gymnázium Dr. Antona Randy, Jablonec nad Nisou</t>
  </si>
  <si>
    <t>Pedagogicko-psychologická poradna a speciálně pedagogické centrum, Semily</t>
  </si>
  <si>
    <t>finanční rezerva na řešení provoz. potřeb v průběh. roku</t>
  </si>
  <si>
    <t>Programy školství, mládeže a zaměstnanosti</t>
  </si>
  <si>
    <t>4.4 Program Soutěže a podpora talentovaných dětí a mládeže</t>
  </si>
  <si>
    <t>Programy podpor tělovýchovy a sportu</t>
  </si>
  <si>
    <t xml:space="preserve">4.23 Program Sportovní akce </t>
  </si>
  <si>
    <t>4.26 Program Podpora sportovní činnosti dětí a mládeže ve sportovních klubech</t>
  </si>
  <si>
    <t>923 04</t>
  </si>
  <si>
    <t>912 04</t>
  </si>
  <si>
    <t>dotační fond - závazný limit výdajů</t>
  </si>
  <si>
    <t>Stipendijní program pro žáky odborných škol</t>
  </si>
  <si>
    <t>Diagnostické nástroje pro školská poradenská zařízení</t>
  </si>
  <si>
    <t>Podpora aktivit příspěvkových organizací</t>
  </si>
  <si>
    <t>jmenování a odvolání ředitelů krajských škol</t>
  </si>
  <si>
    <t>metodická pomoc školám</t>
  </si>
  <si>
    <t>posudky</t>
  </si>
  <si>
    <t>koncepční materiály</t>
  </si>
  <si>
    <t>primární prevence rizikového chování</t>
  </si>
  <si>
    <t>podpora odborného vzdělávání</t>
  </si>
  <si>
    <t>soutěže - podpora talentovaných dětí a mládeže</t>
  </si>
  <si>
    <t>nostrifikace</t>
  </si>
  <si>
    <t xml:space="preserve">EHP/Norsko - Revitalizace hřišť - 2.etapa </t>
  </si>
  <si>
    <t>0411000000</t>
  </si>
  <si>
    <t>0413000000</t>
  </si>
  <si>
    <t>0419000000</t>
  </si>
  <si>
    <t>0420000000</t>
  </si>
  <si>
    <t>0449000000</t>
  </si>
  <si>
    <t>0459000000</t>
  </si>
  <si>
    <t>0465000000</t>
  </si>
  <si>
    <t>0481010000</t>
  </si>
  <si>
    <t>0482390000</t>
  </si>
  <si>
    <t>Informační a vzdělávací portál LK</t>
  </si>
  <si>
    <t>0440070000</t>
  </si>
  <si>
    <t>0440050000</t>
  </si>
  <si>
    <t>0486990000</t>
  </si>
  <si>
    <t>Systémová podpora vzdělávání žáků ve speciálních ZŠ</t>
  </si>
  <si>
    <t xml:space="preserve">  </t>
  </si>
  <si>
    <t>40400000000</t>
  </si>
  <si>
    <t>40700000000</t>
  </si>
  <si>
    <t>42300000000</t>
  </si>
  <si>
    <t>42600000000</t>
  </si>
  <si>
    <t>04700010000</t>
  </si>
  <si>
    <t>04700020000</t>
  </si>
  <si>
    <t>04801926035</t>
  </si>
  <si>
    <t>Významné sportovní areály</t>
  </si>
  <si>
    <t>IQLANDIA, o.p.s., Liberec - podpora vzdělávání mládeže</t>
  </si>
  <si>
    <t>04800796035</t>
  </si>
  <si>
    <t>04800813007</t>
  </si>
  <si>
    <t>04800880000</t>
  </si>
  <si>
    <t>Liberecká sportovní a tělovýchovná organizace, o.s., Liberec - Sport Film Liberec 2016</t>
  </si>
  <si>
    <t>04801790000</t>
  </si>
  <si>
    <t>Krajská organizace ČUS Libereckého kraje, Liberec - Anketa sportovec LK</t>
  </si>
  <si>
    <t>04803070000</t>
  </si>
  <si>
    <t>04803110000</t>
  </si>
  <si>
    <t>Město Železný Brod, nám. 3. května 1, 468 22 Železný Brod - Skleněné městečko</t>
  </si>
  <si>
    <t>Technická univerzita v Liberci, Studentská 1402/2, Liberec 1 - Cena hejtmana Libereckého kraje pro studenty TUL</t>
  </si>
  <si>
    <t>SVAZEK OBCÍ NOVOBORSKA, Nový Bor - Úprava a údržba Lužickohorské magistrály</t>
  </si>
  <si>
    <t>pokračování</t>
  </si>
  <si>
    <t>odvody PO v resortu sociálních věcí</t>
  </si>
  <si>
    <t xml:space="preserve">Jedličkův ústav Liberec </t>
  </si>
  <si>
    <t>Centrum  intervenčních a psychosociálních služeb LK</t>
  </si>
  <si>
    <t>Domov pro osoby se zdravotním postižením Mařenice</t>
  </si>
  <si>
    <t>Domov Sluneční dvůr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</si>
  <si>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</si>
  <si>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</si>
  <si>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</si>
  <si>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</si>
  <si>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</si>
  <si>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</si>
  <si>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</si>
  <si>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</si>
  <si>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</si>
  <si>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Domov seniorů Liberec - Františkov</t>
  </si>
  <si>
    <t>Domov Raspenava</t>
  </si>
  <si>
    <t>APOSS Liberec</t>
  </si>
  <si>
    <t>Domov a Centrum aktivity Hodkovice nad Mohelkou</t>
  </si>
  <si>
    <t>Domov a Centrum denních služeb Jablonec n.N.</t>
  </si>
  <si>
    <t>odvody PO v resortu dopravy</t>
  </si>
  <si>
    <t>Krajská správa silnic Libereckého kraje</t>
  </si>
  <si>
    <t>odvody PO v resortu kultury, památkové péče a CR</t>
  </si>
  <si>
    <t>Krajská vědecká knihovna Liberec</t>
  </si>
  <si>
    <t>Severočeské muzeum Liberec</t>
  </si>
  <si>
    <t>Oblastní galerie Liberec</t>
  </si>
  <si>
    <t>Vlastivědné muzeum Česká Lípa</t>
  </si>
  <si>
    <t>Muzeum Českého ráje Turnov</t>
  </si>
  <si>
    <t>odvody PO v resortu zdravotnictví</t>
  </si>
  <si>
    <t>Léčebna respiračních nemocí Cvikov</t>
  </si>
  <si>
    <t>Zdravotnická záchranná služba Libereckého kraje</t>
  </si>
  <si>
    <t>ORJ 05 - odbor sociálních věcí</t>
  </si>
  <si>
    <t>913 05</t>
  </si>
  <si>
    <t>Jedličkův ústav Liberec</t>
  </si>
  <si>
    <t>Domov Sluneční dům Jestřebí</t>
  </si>
  <si>
    <t>Dům seniorů Liberec - Františkov</t>
  </si>
  <si>
    <t>914 05</t>
  </si>
  <si>
    <t>Sociální práce</t>
  </si>
  <si>
    <t>051500</t>
  </si>
  <si>
    <t>Sociálně-právní ochrana</t>
  </si>
  <si>
    <t>052000</t>
  </si>
  <si>
    <t>052300</t>
  </si>
  <si>
    <t>052400</t>
  </si>
  <si>
    <t>052500</t>
  </si>
  <si>
    <t>052800</t>
  </si>
  <si>
    <t>053000</t>
  </si>
  <si>
    <t>Sociální služby</t>
  </si>
  <si>
    <t>054000</t>
  </si>
  <si>
    <t>054500</t>
  </si>
  <si>
    <t>Zpracování odborných posudků</t>
  </si>
  <si>
    <t>055000</t>
  </si>
  <si>
    <t>Střednědobý plán rozvoje sociálních služeb</t>
  </si>
  <si>
    <t>056000</t>
  </si>
  <si>
    <t>056100</t>
  </si>
  <si>
    <t>Činnost protidrogového koordinátora</t>
  </si>
  <si>
    <t>057000</t>
  </si>
  <si>
    <t>917 05</t>
  </si>
  <si>
    <t>Neinvestiční a investiční transfery</t>
  </si>
  <si>
    <t>Euroklíč</t>
  </si>
  <si>
    <t>Podpora ojedinělých projektů zaměřených na řešení naléhavých potřeb financování v sociální oblasti Libereckého kraje</t>
  </si>
  <si>
    <t xml:space="preserve">Financování sociálních služeb z prostředků LK </t>
  </si>
  <si>
    <t>920 05</t>
  </si>
  <si>
    <t>ORJ 07 - odbor kultury, památkové péče a cestovního ruchu</t>
  </si>
  <si>
    <t>913 07</t>
  </si>
  <si>
    <t>1701</t>
  </si>
  <si>
    <t>Krajská vědecká knihovna v Liberci</t>
  </si>
  <si>
    <t>1702</t>
  </si>
  <si>
    <t xml:space="preserve">Severočeké muzeum v Liberci </t>
  </si>
  <si>
    <t>1703</t>
  </si>
  <si>
    <t xml:space="preserve">Oblastní galerie v Liberci </t>
  </si>
  <si>
    <t>1704</t>
  </si>
  <si>
    <t xml:space="preserve">Vlastivědné muzeum a galerie v České Lípě </t>
  </si>
  <si>
    <t>1705</t>
  </si>
  <si>
    <t>Muzeum Českého ráje v Turnově</t>
  </si>
  <si>
    <t>914 07</t>
  </si>
  <si>
    <t>Činnosti v kultuře</t>
  </si>
  <si>
    <t>činnosti v kultuře - propagace kultury v LK</t>
  </si>
  <si>
    <t>Památková péče</t>
  </si>
  <si>
    <t>propagace památkové péče</t>
  </si>
  <si>
    <t>Cestovní ruch</t>
  </si>
  <si>
    <t>marketingová podpora</t>
  </si>
  <si>
    <t>turistická infrastruktura cestovního ruchu</t>
  </si>
  <si>
    <t>Hřebenovka</t>
  </si>
  <si>
    <t>Moderní příležitosti marketingu cestovního ruchu</t>
  </si>
  <si>
    <t>917 07</t>
  </si>
  <si>
    <t>Regionální funkce knihoven</t>
  </si>
  <si>
    <t>07700023702</t>
  </si>
  <si>
    <t>Městská knihovna Jablonec nad Nisou</t>
  </si>
  <si>
    <t>07700034701</t>
  </si>
  <si>
    <t>Městská knihovna Česká Lípa</t>
  </si>
  <si>
    <t>07700045710</t>
  </si>
  <si>
    <t>Městská knihovna Semily</t>
  </si>
  <si>
    <t>Podpora českých divadel - Liberec</t>
  </si>
  <si>
    <t>07700052701</t>
  </si>
  <si>
    <t>Divadlo F.X.Šaldy Liberec</t>
  </si>
  <si>
    <t>07700062703</t>
  </si>
  <si>
    <t>Naivní divadlo Liberec</t>
  </si>
  <si>
    <t>07700070000</t>
  </si>
  <si>
    <t xml:space="preserve">Podpora rozvoje turistického regionu Český ráj - Sdružení Český ráj </t>
  </si>
  <si>
    <t>07700090000</t>
  </si>
  <si>
    <t xml:space="preserve">Podpora rozvoje turistického regionu Jizerské hory - Jizerské hory </t>
  </si>
  <si>
    <t>07700100000</t>
  </si>
  <si>
    <t>Podpora rozvoje turistického regionu Krkonoše - svazek měst a obcí</t>
  </si>
  <si>
    <t>07700110000</t>
  </si>
  <si>
    <t>07700120000</t>
  </si>
  <si>
    <t>Obnova značení turistických tras - Klub českých turistů</t>
  </si>
  <si>
    <t xml:space="preserve"> </t>
  </si>
  <si>
    <t>07700130000</t>
  </si>
  <si>
    <t>Veletrh Euroregiontour Jablonec nad Nisou-Eurocentrum s.r.o.  Jbc.</t>
  </si>
  <si>
    <t>07700210000</t>
  </si>
  <si>
    <t>07700150000</t>
  </si>
  <si>
    <t>07800010000</t>
  </si>
  <si>
    <t>07700170000</t>
  </si>
  <si>
    <t>07700160000</t>
  </si>
  <si>
    <t xml:space="preserve">Dvořákův festival – Dvořákův Turnov a Sychrov-Spolek přátel hud.festivalu </t>
  </si>
  <si>
    <t>07801050000</t>
  </si>
  <si>
    <t>07801060000</t>
  </si>
  <si>
    <t>07700200000</t>
  </si>
  <si>
    <t>07800450000</t>
  </si>
  <si>
    <t>Obnovení vnitřního vybaveni na Ještědu - Ještěd 73, Liberec</t>
  </si>
  <si>
    <t>07700140000</t>
  </si>
  <si>
    <t>07801040000</t>
  </si>
  <si>
    <t>Program regenerace městských památkových zón</t>
  </si>
  <si>
    <t>odměna za vitězství v kraj.kole soutěže o Cenu za nejlepší přípravu a realizaci Programu regenerace měst.památ.rezervací a měst.památ.zón</t>
  </si>
  <si>
    <t>926 07 - Dotační fond / odbor kultury, památkové péče a cestovního ruchu</t>
  </si>
  <si>
    <t>926 07</t>
  </si>
  <si>
    <t>Programy resortu kultury, památkové péče a ces.ruchu</t>
  </si>
  <si>
    <t>7.1. Kulturní aktivity v LK</t>
  </si>
  <si>
    <t>7.2 Záchrana a obnova památek v LK</t>
  </si>
  <si>
    <t>7.3 Stavebně historický průzkum</t>
  </si>
  <si>
    <t>7.4 Archeologie</t>
  </si>
  <si>
    <t>ORJ 08 - odbor životního prostředí a zemědělství</t>
  </si>
  <si>
    <t>932</t>
  </si>
  <si>
    <t>fond ochrany vod - závazný limit výdajů</t>
  </si>
  <si>
    <t>934</t>
  </si>
  <si>
    <t>lesnický fond - závazný limit</t>
  </si>
  <si>
    <t>913 08</t>
  </si>
  <si>
    <t>1801</t>
  </si>
  <si>
    <t>Středisko ekologické výchovy Libereckého kraje</t>
  </si>
  <si>
    <t>914 08</t>
  </si>
  <si>
    <t>Environmentální výchova, vzdělávání a osvěta</t>
  </si>
  <si>
    <t>publikace a osvětové materiály o životním prostředí</t>
  </si>
  <si>
    <t>provozní potřeby - environmentální výchova, vzdělávání a osvěta</t>
  </si>
  <si>
    <t>Rozvoj zemědělství</t>
  </si>
  <si>
    <t>provozní potřeby - zemědělství</t>
  </si>
  <si>
    <t>publikace a osvětové materiály pro zemědělství</t>
  </si>
  <si>
    <t>Ochrana ovzduší</t>
  </si>
  <si>
    <t>posudky, měření emisí a imisí</t>
  </si>
  <si>
    <t>pořádání porad a seminářů</t>
  </si>
  <si>
    <t>Posuzování vlivů na životní prostředí</t>
  </si>
  <si>
    <t>posudky, konzultace, právní služby - EIA</t>
  </si>
  <si>
    <t>posudky, konzultace, právní služby - PZH</t>
  </si>
  <si>
    <t>veřejné projednávání, zveřejňování</t>
  </si>
  <si>
    <t>osvětová činnost</t>
  </si>
  <si>
    <t>Hospodaření s odpady</t>
  </si>
  <si>
    <t>projekt I - Intenzifikace odděleného sběru</t>
  </si>
  <si>
    <t>Vodní hospodářství</t>
  </si>
  <si>
    <t>odborné posudky</t>
  </si>
  <si>
    <t>školení povodňového orgánu</t>
  </si>
  <si>
    <t>Ochrana přírody</t>
  </si>
  <si>
    <t>záchranné programy</t>
  </si>
  <si>
    <t>odborné posudky, právní a poradenské služby</t>
  </si>
  <si>
    <t>management ochrany přírody</t>
  </si>
  <si>
    <t>stráž ochrany přírody</t>
  </si>
  <si>
    <t>plány péče o přírodu</t>
  </si>
  <si>
    <t>Lesní hospodářství, myslivost, rybářství</t>
  </si>
  <si>
    <t>Myslivecká konference</t>
  </si>
  <si>
    <t>vzdělávání a metodická pomoc</t>
  </si>
  <si>
    <t>Pořizování a správa dat</t>
  </si>
  <si>
    <t>GIS pro resort životního prostředí a zemědělství</t>
  </si>
  <si>
    <t>Management invazních druhů rostlin v Euroregionu Nisa - udržitelnost projektu</t>
  </si>
  <si>
    <t>Implementace projektu NATURA 2000 - 2. část - udržitelnost projektu</t>
  </si>
  <si>
    <t>Ošetření Valdštejnské lipové aleje Zahrádky - udržitelnost projektu</t>
  </si>
  <si>
    <t>917 08</t>
  </si>
  <si>
    <t>08700010000</t>
  </si>
  <si>
    <t>Výrobek roku - finanční dar jako ocenění v soutěži</t>
  </si>
  <si>
    <t>08700020000</t>
  </si>
  <si>
    <t>Příspěvek na činnost - APIC</t>
  </si>
  <si>
    <t>08800062601</t>
  </si>
  <si>
    <t>Specializační studium pro školní koordinátory EVVO - ZOO Liberec</t>
  </si>
  <si>
    <t>08800122601</t>
  </si>
  <si>
    <t>M.R.K.E.V. síť škol zabývajících se EVVO - ZOO Liberec</t>
  </si>
  <si>
    <t>08800132601</t>
  </si>
  <si>
    <t>Ekoškola - ZOO Liberec</t>
  </si>
  <si>
    <t>08800140000</t>
  </si>
  <si>
    <t>Vydávání časopisu Krkonoše-Jizerské hory - Správa KRNAP</t>
  </si>
  <si>
    <t>08800150000</t>
  </si>
  <si>
    <t>Podpora činnosti - Geopark Ralsko</t>
  </si>
  <si>
    <t>Podpora činnosti - Geopark Český ráj</t>
  </si>
  <si>
    <t>08800162601</t>
  </si>
  <si>
    <t>Podpora nadregionálních veřejných služeb - ZOO Liberec</t>
  </si>
  <si>
    <t>920 08</t>
  </si>
  <si>
    <t>923 08</t>
  </si>
  <si>
    <t xml:space="preserve">S P O L U F I N A N C O V Á N Í   E U </t>
  </si>
  <si>
    <t>932 08 - Fond ochrany vod / odbor životního prostředí a zemědělství</t>
  </si>
  <si>
    <t>932 08</t>
  </si>
  <si>
    <t>F O N D   O C H R A N Y   V O D</t>
  </si>
  <si>
    <t>zákonná rezerva fondu na krytí ekologických havárií</t>
  </si>
  <si>
    <t>výdaje na opatření na odstranění závadného stavu</t>
  </si>
  <si>
    <t>výdaje na opatření na předcházení ekolog.újmě</t>
  </si>
  <si>
    <t>rozvoj vodohospodářské infrastruktury kraje - dílčí programy FOV</t>
  </si>
  <si>
    <t>Program vodohospodářských akcí - rezerva programu</t>
  </si>
  <si>
    <t>934 08 - Lesnický fond / odbor životního prostředí a zemědělství</t>
  </si>
  <si>
    <t>934 08</t>
  </si>
  <si>
    <t>L E S N I C K Ý  F O N D   K R A J E</t>
  </si>
  <si>
    <t xml:space="preserve">výdajový limit Programu resortu v kapitole </t>
  </si>
  <si>
    <t>příspěvky na hospodaření v lesích</t>
  </si>
  <si>
    <t>926 08 - Dotační fond / odbor životního prostředí a zemědělství</t>
  </si>
  <si>
    <t>926 08</t>
  </si>
  <si>
    <t>Programy resortu životního prostředí a zemědělství</t>
  </si>
  <si>
    <t>80100000000</t>
  </si>
  <si>
    <t>8.1 Podpora ekologické výchovy a osvěty</t>
  </si>
  <si>
    <t>80200000000</t>
  </si>
  <si>
    <t>8.2 Podpora ochrany přírody a krajiny</t>
  </si>
  <si>
    <t>80300000000</t>
  </si>
  <si>
    <t>8.3 Podpora včelařství</t>
  </si>
  <si>
    <t>80400000000</t>
  </si>
  <si>
    <t>8.4. Podpora práce s mládeží v oblasti ŽP a zemědělství</t>
  </si>
  <si>
    <t>ORJ 09 - odbor zdravotnictví</t>
  </si>
  <si>
    <t>912 09</t>
  </si>
  <si>
    <t>1907</t>
  </si>
  <si>
    <t>1910</t>
  </si>
  <si>
    <t>914 09</t>
  </si>
  <si>
    <t>091100</t>
  </si>
  <si>
    <t>Lékárenská pohotovost</t>
  </si>
  <si>
    <t>Ostatní činnosti ve zdravotnictví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</si>
  <si>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</si>
  <si>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</si>
  <si>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</si>
  <si>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</si>
  <si>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</si>
  <si>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</si>
  <si>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Náhrady škod</t>
  </si>
  <si>
    <t>093604</t>
  </si>
  <si>
    <t>Náhrady škod - Pietschmannovi</t>
  </si>
  <si>
    <t>094600</t>
  </si>
  <si>
    <t>Krajský standardizovaný projekt ZZS LK</t>
  </si>
  <si>
    <t>094700</t>
  </si>
  <si>
    <t>Krajské služby eGovernementu ve zdravotnictví</t>
  </si>
  <si>
    <t>917 09</t>
  </si>
  <si>
    <t>0970001</t>
  </si>
  <si>
    <t>Lékařská pohotovostní služba</t>
  </si>
  <si>
    <t>09700xx</t>
  </si>
  <si>
    <t xml:space="preserve">transfery - příspěvek na služby </t>
  </si>
  <si>
    <t>Zajištění ošetření osob pod vlivem alkoholu a v intoxikaci</t>
  </si>
  <si>
    <t>Ošetření osob pod vlivem alkoholu a v intoxikaci</t>
  </si>
  <si>
    <t>Horská služba - podpora činnosti</t>
  </si>
  <si>
    <t>Hospic pro LK</t>
  </si>
  <si>
    <t>transfery - příspěvek na provoz</t>
  </si>
  <si>
    <t>920 09</t>
  </si>
  <si>
    <t>0990510000</t>
  </si>
  <si>
    <t xml:space="preserve">KNL-kompletní rekonstrukce a modernizace </t>
  </si>
  <si>
    <t>926 09 - Dotační fond /  odbor zdravotnictví</t>
  </si>
  <si>
    <t>926 09</t>
  </si>
  <si>
    <t>Programy resortu zdravotnictví</t>
  </si>
  <si>
    <t>ORJ 01 - odbor kancelář hejtmana</t>
  </si>
  <si>
    <t>celkem</t>
  </si>
  <si>
    <t xml:space="preserve">výdajový limit resortu </t>
  </si>
  <si>
    <t>910</t>
  </si>
  <si>
    <t>zastupitelstvo - limit výdajů</t>
  </si>
  <si>
    <t>931</t>
  </si>
  <si>
    <t xml:space="preserve">krizový fond - závazný limit výdajů </t>
  </si>
  <si>
    <t>910 01</t>
  </si>
  <si>
    <t>Z A S T U P I T E L S T V O</t>
  </si>
  <si>
    <t>Limitované výdaje</t>
  </si>
  <si>
    <t>01xx</t>
  </si>
  <si>
    <t>limit výdajů na školení a vzdělávání celkem</t>
  </si>
  <si>
    <t>limit výdajů na pohoštění celkem</t>
  </si>
  <si>
    <t>limit výdajů na činnost zastupitelských klubů</t>
  </si>
  <si>
    <t>limit výdajů konzultační, poradenské a právní služby</t>
  </si>
  <si>
    <t>nákupy věcných darů</t>
  </si>
  <si>
    <t>Ostatní běžné výdaje</t>
  </si>
  <si>
    <t>cestovní náhrady - zahraniční pracovní cesty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</si>
  <si>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</si>
  <si>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</si>
  <si>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</si>
  <si>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</si>
  <si>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</si>
  <si>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</si>
  <si>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</si>
  <si>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</si>
  <si>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</si>
  <si>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</si>
  <si>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</si>
  <si>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</si>
  <si>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</si>
  <si>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</si>
  <si>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</si>
  <si>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</si>
  <si>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</si>
  <si>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</si>
  <si>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</si>
  <si>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</si>
  <si>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</si>
  <si>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</si>
  <si>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</si>
  <si>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</si>
  <si>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opatření pro krizové stavy, školení obcí, BRK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</si>
  <si>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</si>
  <si>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</si>
  <si>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</si>
  <si>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</si>
  <si>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</si>
  <si>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</si>
  <si>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018901</t>
  </si>
  <si>
    <t>datové spojení IZS - provoz</t>
  </si>
  <si>
    <t>019100</t>
  </si>
  <si>
    <t>zajištění úkolů v oblasti utajovaných informací</t>
  </si>
  <si>
    <t>019200</t>
  </si>
  <si>
    <t>krajské porady a semináře IZS pro obce</t>
  </si>
  <si>
    <t>019300</t>
  </si>
  <si>
    <t>019400</t>
  </si>
  <si>
    <t>zásahové vozidlo pro mobilní řízení krizových situací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</si>
  <si>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</si>
  <si>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</si>
  <si>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</si>
  <si>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</si>
  <si>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</si>
  <si>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</si>
  <si>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</si>
  <si>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</si>
  <si>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</si>
  <si>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</si>
  <si>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</si>
  <si>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</si>
  <si>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</si>
  <si>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</si>
  <si>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</si>
  <si>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</si>
  <si>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</si>
  <si>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025300</t>
  </si>
  <si>
    <t>kalendáře</t>
  </si>
  <si>
    <t>025400</t>
  </si>
  <si>
    <t>infografika</t>
  </si>
  <si>
    <t>025500</t>
  </si>
  <si>
    <t>ostatní akce</t>
  </si>
  <si>
    <t>025600</t>
  </si>
  <si>
    <t xml:space="preserve">KRAJ - příloha Libereckého kraje </t>
  </si>
  <si>
    <t>025700</t>
  </si>
  <si>
    <t xml:space="preserve">marketingová podpora regionálních výrobců </t>
  </si>
  <si>
    <t>025800</t>
  </si>
  <si>
    <t>partnerství St. Gallen</t>
  </si>
  <si>
    <t>025900</t>
  </si>
  <si>
    <t>web LK</t>
  </si>
  <si>
    <t>026100</t>
  </si>
  <si>
    <t>hejtmanský ples</t>
  </si>
  <si>
    <t>026200</t>
  </si>
  <si>
    <t>krajské slavnosti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</si>
  <si>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</si>
  <si>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</si>
  <si>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</si>
  <si>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</si>
  <si>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</si>
  <si>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</si>
  <si>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</si>
  <si>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</si>
  <si>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</si>
  <si>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</si>
  <si>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027700</t>
  </si>
  <si>
    <t>den otevřených dveří LK</t>
  </si>
  <si>
    <t>027900</t>
  </si>
  <si>
    <t>dny s hejtmanem</t>
  </si>
  <si>
    <t>028000</t>
  </si>
  <si>
    <t>výroční zpráva LK</t>
  </si>
  <si>
    <t>028100</t>
  </si>
  <si>
    <t>tripartita</t>
  </si>
  <si>
    <t>028200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</si>
  <si>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</si>
  <si>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</si>
  <si>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</si>
  <si>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</si>
  <si>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</si>
  <si>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</si>
  <si>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</si>
  <si>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</si>
  <si>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</si>
  <si>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</si>
  <si>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917 01</t>
  </si>
  <si>
    <t>Neinvestiční dotace NNO a podobným organiz.</t>
  </si>
  <si>
    <t>0170001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</si>
  <si>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</si>
  <si>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</si>
  <si>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</si>
  <si>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</si>
  <si>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</si>
  <si>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</si>
  <si>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0170005</t>
  </si>
  <si>
    <t>Sdružení hasičů ČMS - neinvestiční dotace</t>
  </si>
  <si>
    <t>0170007</t>
  </si>
  <si>
    <t>0170011</t>
  </si>
  <si>
    <t>0170012</t>
  </si>
  <si>
    <t>920 01</t>
  </si>
  <si>
    <t>019800</t>
  </si>
  <si>
    <t>chráněné pracoviště Česká Lípa</t>
  </si>
  <si>
    <t>926 xx</t>
  </si>
  <si>
    <t>č. a.</t>
  </si>
  <si>
    <t>1.1 Podpora jednotek požární ochrany obcí LK</t>
  </si>
  <si>
    <t>1.2 Podpora sdružení hasičů ČMS LK</t>
  </si>
  <si>
    <t>ORJ 02 - odbor regionálního rozvoje a evropských projektů</t>
  </si>
  <si>
    <t>914 02</t>
  </si>
  <si>
    <t>Plánování na úrovni LK</t>
  </si>
  <si>
    <t>1701000000</t>
  </si>
  <si>
    <t>koordinace koncepcí</t>
  </si>
  <si>
    <t>1705000000</t>
  </si>
  <si>
    <t>Program rozvoje LK 2014-2020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</si>
  <si>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</si>
  <si>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</si>
  <si>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</si>
  <si>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</si>
  <si>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</si>
  <si>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</si>
  <si>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</si>
  <si>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1732030000</t>
  </si>
  <si>
    <t>členství LK v Národní síti zdravých měst</t>
  </si>
  <si>
    <t>1733000000</t>
  </si>
  <si>
    <t>Strategie udržitelného rozvoje kraje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</si>
  <si>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</si>
  <si>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</si>
  <si>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</si>
  <si>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</si>
  <si>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</si>
  <si>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</si>
  <si>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</si>
  <si>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</si>
  <si>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stavba roku</t>
  </si>
  <si>
    <t>Koordinace globálních grantů</t>
  </si>
  <si>
    <t xml:space="preserve">koordinace Kotlíkových dotací </t>
  </si>
  <si>
    <t>1780020000</t>
  </si>
  <si>
    <t>Vesnice roku</t>
  </si>
  <si>
    <t>Regionální surovinová politika</t>
  </si>
  <si>
    <t>1790000000</t>
  </si>
  <si>
    <t>Agentura regionálníhorozvoje</t>
  </si>
  <si>
    <t>1792020000</t>
  </si>
  <si>
    <t>správa databáze brownfields</t>
  </si>
  <si>
    <t>917 02</t>
  </si>
  <si>
    <t>MAS Brána do Českého ráje</t>
  </si>
  <si>
    <t>MAS Achát</t>
  </si>
  <si>
    <t>MAS Frýdlantsko</t>
  </si>
  <si>
    <t>MAS Podještědí</t>
  </si>
  <si>
    <t>MAS Rozvoj Tanvaldska</t>
  </si>
  <si>
    <t>Implementace ISRR Krkonoše</t>
  </si>
  <si>
    <t>923 02</t>
  </si>
  <si>
    <t>926 02 - Dotační fond / odbor regionálního rozvoje a evropských projektů</t>
  </si>
  <si>
    <t>926 02</t>
  </si>
  <si>
    <t>020100000000</t>
  </si>
  <si>
    <t>2.1 Program obnovy venkova</t>
  </si>
  <si>
    <t>020200000000</t>
  </si>
  <si>
    <t>2.2 Regionální inovační program</t>
  </si>
  <si>
    <t>912 06</t>
  </si>
  <si>
    <t>913 06 - Příspěvkové organizace / odbor dopravy</t>
  </si>
  <si>
    <t>913 06</t>
  </si>
  <si>
    <t>1601</t>
  </si>
  <si>
    <t xml:space="preserve">Krajská správa silnic LK, p.o. - provozní příspěvek </t>
  </si>
  <si>
    <t>914 06 - Působnosti / odbor dopravy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</si>
  <si>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</si>
  <si>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</si>
  <si>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</si>
  <si>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</si>
  <si>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</si>
  <si>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</si>
  <si>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0614000000</t>
  </si>
  <si>
    <t>údržba cyklodopravy</t>
  </si>
  <si>
    <t>0615000000</t>
  </si>
  <si>
    <t>platby věcných břemen</t>
  </si>
  <si>
    <t>0662000000</t>
  </si>
  <si>
    <t>zahraniční spolupráce</t>
  </si>
  <si>
    <t>Bezpečnost silničního provozu</t>
  </si>
  <si>
    <t>0620000000</t>
  </si>
  <si>
    <t>krajský program BESIP</t>
  </si>
  <si>
    <t>0626000000</t>
  </si>
  <si>
    <t>kampaň "Nepřiměřená rychlost"</t>
  </si>
  <si>
    <t>Dopravní obslužnost</t>
  </si>
  <si>
    <t>dopravní obslužnost autobusová kraj + obce</t>
  </si>
  <si>
    <t>dopravní obslužnost autobusová - protarifovací ztráta</t>
  </si>
  <si>
    <t>činnost dopravního svazu</t>
  </si>
  <si>
    <t xml:space="preserve">integrovaný dopravní systém </t>
  </si>
  <si>
    <t>917 06 - Transfery / odbor dopravy</t>
  </si>
  <si>
    <t>917 06</t>
  </si>
  <si>
    <t>Transfery v resortu dopravy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</si>
  <si>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</si>
  <si>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</si>
  <si>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</si>
  <si>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</si>
  <si>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</si>
  <si>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</si>
  <si>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</si>
  <si>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</si>
  <si>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</si>
  <si>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</si>
  <si>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</si>
  <si>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</si>
  <si>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</si>
  <si>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</si>
  <si>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</si>
  <si>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</si>
  <si>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</si>
  <si>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</si>
  <si>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</si>
  <si>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</si>
  <si>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920 06 - Kapitálové výdaje / odbor dopravy</t>
  </si>
  <si>
    <t>920 06</t>
  </si>
  <si>
    <t>0670000000</t>
  </si>
  <si>
    <t>výkupy pozemků pod komunikacemi</t>
  </si>
  <si>
    <t>velkoplošné opravy havarijních úseků - nerozepsaná rezerva</t>
  </si>
  <si>
    <t>923 06 - Spolufinancování EU / odbor dopravy</t>
  </si>
  <si>
    <t>923 06</t>
  </si>
  <si>
    <t>926 06 - Dotační fond / odbor dopravy</t>
  </si>
  <si>
    <t>926 06</t>
  </si>
  <si>
    <t>Programy resortu Dopravy</t>
  </si>
  <si>
    <t xml:space="preserve">ORJ 10 - právní odbor </t>
  </si>
  <si>
    <t>101000</t>
  </si>
  <si>
    <t>Poradenské a právní služby, soudní aj. poplatky</t>
  </si>
  <si>
    <t>ORJ 11 - odbor územního plánování a stavebního řádu</t>
  </si>
  <si>
    <t>914 11</t>
  </si>
  <si>
    <t>Pořizování ÚPD LK</t>
  </si>
  <si>
    <t>111001</t>
  </si>
  <si>
    <t>pořizování ÚPD LK</t>
  </si>
  <si>
    <t>Pořizování ÚPP Libereckého kraje</t>
  </si>
  <si>
    <t>112001</t>
  </si>
  <si>
    <t xml:space="preserve">pořizování ÚPP Libereckého kraje </t>
  </si>
  <si>
    <t>Odborná, poradenská a konzultační činnost</t>
  </si>
  <si>
    <t>113002</t>
  </si>
  <si>
    <t>odborná, poradenská a konzult. činnost</t>
  </si>
  <si>
    <t>Metodická činnost OÚPSŘ</t>
  </si>
  <si>
    <t>113003</t>
  </si>
  <si>
    <t>metodická činnost OÚPSŘ</t>
  </si>
  <si>
    <t>920 11</t>
  </si>
  <si>
    <t>Územní studie</t>
  </si>
  <si>
    <t>ORJ 12 -  odbor informatiky</t>
  </si>
  <si>
    <t>914 12</t>
  </si>
  <si>
    <t xml:space="preserve">Nákupy SW </t>
  </si>
  <si>
    <t>nákupy SW do 60tis.Kč vč.licencí a provozu</t>
  </si>
  <si>
    <t>nákupy HW do 40 tis.Kč a provoz</t>
  </si>
  <si>
    <t>Ostatní činnosti v informatice</t>
  </si>
  <si>
    <t>122101</t>
  </si>
  <si>
    <t>provoz multimediálního sálu</t>
  </si>
  <si>
    <t>122102</t>
  </si>
  <si>
    <t>krajská karta - kartové centrum</t>
  </si>
  <si>
    <t>koncepční a projektové práce</t>
  </si>
  <si>
    <t>datové spojení</t>
  </si>
  <si>
    <t>e-Govenment ve zdravotnictví - Technologické centrum</t>
  </si>
  <si>
    <t>920 12</t>
  </si>
  <si>
    <t>SW nad 60 tis.</t>
  </si>
  <si>
    <t>ORJ 14 - odbor investic a správy nemovitého majektu</t>
  </si>
  <si>
    <t>914 14</t>
  </si>
  <si>
    <t>141000</t>
  </si>
  <si>
    <t>správa majetku kraje - činnost</t>
  </si>
  <si>
    <t>142000</t>
  </si>
  <si>
    <t>investorská činnost</t>
  </si>
  <si>
    <t>143000</t>
  </si>
  <si>
    <t>zakázková činnost</t>
  </si>
  <si>
    <t>144000</t>
  </si>
  <si>
    <t>majetkoprávní operace</t>
  </si>
  <si>
    <t>144131</t>
  </si>
  <si>
    <t>správa majetku kraje - administrace a příprava VZ</t>
  </si>
  <si>
    <t>923 14</t>
  </si>
  <si>
    <t>ORJ 15 - odbor kancelář ředitele</t>
  </si>
  <si>
    <t>911</t>
  </si>
  <si>
    <t xml:space="preserve">krajský úřad - limit výdajů </t>
  </si>
  <si>
    <t>925</t>
  </si>
  <si>
    <t>sociální fond - závazný limit výdajů</t>
  </si>
  <si>
    <t>910 15</t>
  </si>
  <si>
    <t xml:space="preserve">x </t>
  </si>
  <si>
    <t>Osobní výdaje členů zastupitelstva a orgánů kraje</t>
  </si>
  <si>
    <t>0100110000</t>
  </si>
  <si>
    <t>měsíční odměny a odvody uvolněných členů ZK</t>
  </si>
  <si>
    <t>0100120000</t>
  </si>
  <si>
    <t>0100130000</t>
  </si>
  <si>
    <t>měsíční odměny a odvody neuvolněných členů ZK</t>
  </si>
  <si>
    <t>0100160000</t>
  </si>
  <si>
    <t>010170000</t>
  </si>
  <si>
    <t>náhrady ušlého výdělku OSVČ u neuvolněných členů ZK</t>
  </si>
  <si>
    <t>0100200000</t>
  </si>
  <si>
    <t>ostatní osobní výdaje (nečlenů ZK)</t>
  </si>
  <si>
    <t xml:space="preserve">Běžné provozní výdaje </t>
  </si>
  <si>
    <t xml:space="preserve">RU </t>
  </si>
  <si>
    <t xml:space="preserve">knihy, učební pomůcky, tisk </t>
  </si>
  <si>
    <t xml:space="preserve">drobný hmotný dlouhodobý majetek </t>
  </si>
  <si>
    <t>materiál</t>
  </si>
  <si>
    <t>pohonné hmoty a maziva</t>
  </si>
  <si>
    <t>služby telekomunikací a radiokomunkací</t>
  </si>
  <si>
    <t>služby peněžních ústavů</t>
  </si>
  <si>
    <t>ostatní služby a poplatky</t>
  </si>
  <si>
    <t>opravy a udržování</t>
  </si>
  <si>
    <t>tuzemské cestovné</t>
  </si>
  <si>
    <t>stravování</t>
  </si>
  <si>
    <t>911 15</t>
  </si>
  <si>
    <t>K R A J S K Ý   Ú Ř A D</t>
  </si>
  <si>
    <t>výdajový limit kapitoly a resortu</t>
  </si>
  <si>
    <t>platy zaměstnanců v pracovním poměru</t>
  </si>
  <si>
    <t>ostatní osobní výdaje</t>
  </si>
  <si>
    <t>odstupné</t>
  </si>
  <si>
    <t>náhrady mezd v době nemoci</t>
  </si>
  <si>
    <t>povinné pojistné na sociální a zdravotní zabezpečení</t>
  </si>
  <si>
    <t>Běžné výdaje krajského úřadu</t>
  </si>
  <si>
    <t xml:space="preserve">drobný dlouhodobý majetek </t>
  </si>
  <si>
    <t>voda, teplo a energie</t>
  </si>
  <si>
    <t>služby pošt</t>
  </si>
  <si>
    <t>nájemné</t>
  </si>
  <si>
    <t>nákup ostatních služeb</t>
  </si>
  <si>
    <t>školení a vzdělávání</t>
  </si>
  <si>
    <t>účastnické poplatky za konference</t>
  </si>
  <si>
    <t>pohoštění</t>
  </si>
  <si>
    <t>920 15</t>
  </si>
  <si>
    <t>osobní automobily - obměna vozového parku</t>
  </si>
  <si>
    <t xml:space="preserve"> 925 15 - Sociální fond / odbor kancelář ředitele</t>
  </si>
  <si>
    <t>925 15</t>
  </si>
  <si>
    <t xml:space="preserve">S O C I Á L N Í  F O N D </t>
  </si>
  <si>
    <t xml:space="preserve">výdajový limit kapitoly </t>
  </si>
  <si>
    <t>0081000000</t>
  </si>
  <si>
    <t>příspěvek na stravování</t>
  </si>
  <si>
    <t>0082000000</t>
  </si>
  <si>
    <t>odměny při životních jubileích</t>
  </si>
  <si>
    <t>0083000000</t>
  </si>
  <si>
    <t>příspěvek k penzijnímu a životnímu připojištění</t>
  </si>
  <si>
    <t>0086000000</t>
  </si>
  <si>
    <t>předplatné a příspěvky na sportovní činnost</t>
  </si>
  <si>
    <t>0087000000</t>
  </si>
  <si>
    <t>předplatné a příspěvky na kulturní činnost</t>
  </si>
  <si>
    <t>0088000000</t>
  </si>
  <si>
    <t>sociální výpomoci a půjčky</t>
  </si>
  <si>
    <t>0089000000</t>
  </si>
  <si>
    <t>dary</t>
  </si>
  <si>
    <t>0091000000</t>
  </si>
  <si>
    <t>ostatní služby</t>
  </si>
  <si>
    <t>189001</t>
  </si>
  <si>
    <t>systém energetického managementu - FAMA</t>
  </si>
  <si>
    <t>aktualizace ÚEK</t>
  </si>
  <si>
    <t>komoditní burza - výběrové řízení na dodavatele EE a ZP</t>
  </si>
  <si>
    <t>920 18</t>
  </si>
  <si>
    <t>refundace mezd a zákonných odvodů (zaměstn. jiných organizací) u neuvolněných členů ZK</t>
  </si>
  <si>
    <t>úpravy a rozšíření SW projektu EU - Přeshraniční integrace informací, nástrojů, přístupů ….</t>
  </si>
  <si>
    <t>Programy resortu regionálního rozvoje a evropských projektů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</si>
  <si>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</si>
  <si>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</si>
  <si>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</si>
  <si>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</si>
  <si>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Ú Č E L O V É   P Ř Í S P Ě V K Y   PO</t>
  </si>
  <si>
    <t>Střední škola řemesel a služeb, Jablonec nad N., Smetanova 66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</si>
  <si>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</si>
  <si>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 xml:space="preserve">účelové příspěvky - limit výdajů </t>
  </si>
  <si>
    <t>910 01 - Zastupitelstvo / odbor kancelář hejtmana</t>
  </si>
  <si>
    <t>914 01 - Působnosti / odbor kancelář hejtmana</t>
  </si>
  <si>
    <t>917 01 - Transfery / odbor kancelář hejtmana</t>
  </si>
  <si>
    <t>926 01 - Dotační fond / odbor kancelář hejtmana</t>
  </si>
  <si>
    <t>920 01 - Kapitálové výdaje / odbor kancelář hejtmana</t>
  </si>
  <si>
    <t>Programy podpory rozvoje požární ochrany</t>
  </si>
  <si>
    <t>914 02 - Působnosti / odbor regionálního rozvoje a evropských projektů</t>
  </si>
  <si>
    <t>917 02 - Transfery / odbor regionálního rozvoje a evropských projektů</t>
  </si>
  <si>
    <t>912 04 - Účelové příspěvky PO / odbor školství, mládeže, tělovýchovy a sportu</t>
  </si>
  <si>
    <t>913 04 - Příspěvkové organizace / odbor školství, mládeže, tělovýchovy a sportu</t>
  </si>
  <si>
    <t>914 04 - Působnosti / odbor školství, mládeže, tělovýchovy a sportu</t>
  </si>
  <si>
    <t>917 04 - Transfery / odbor školství, mládeže, tělovýchovy a sportu</t>
  </si>
  <si>
    <t>920 04 - Kapitálové výdaje / odbor školství, mládeže, tělovýchovy a sportu</t>
  </si>
  <si>
    <t>923 04 - Spolufinancování EU /odbor školství, mládeže, tělovýchovy a sportu</t>
  </si>
  <si>
    <t>913 05 - Příspěvkové organizace / odbor sociálních věcí</t>
  </si>
  <si>
    <t>914 05 - Působnosti / odbor sociálních věcí</t>
  </si>
  <si>
    <t>917 05 - Transfery / odbor sociálních věcí</t>
  </si>
  <si>
    <t>920 05 - Kapitálové výdaje / odbor sociálních věcí</t>
  </si>
  <si>
    <t>912 06 - Účelové příspěvky PO / odbor dopravy</t>
  </si>
  <si>
    <t>913 07 - Příspěvkové organizace / odbor kultury, památkové péče a cestovního ruchu</t>
  </si>
  <si>
    <t>917 07 - Transfery / odbor kultury, památkové péče a cestovního ruchu</t>
  </si>
  <si>
    <t>913 08 - Příspěvkové organizace / odbor životního prostředí a zemědělství</t>
  </si>
  <si>
    <t>914 08 - Působnosti / odbor životního prostředí a zemědělství</t>
  </si>
  <si>
    <t>917 08 - Transfery / odbor životního prostředí a zemědělství</t>
  </si>
  <si>
    <t>920 08 - Kapitálové výdaje / odbor životního prostředí a zemědělství</t>
  </si>
  <si>
    <t>912 09 - Účelové příspěvky PO / odbor zdravotnictví</t>
  </si>
  <si>
    <t>913 09 - Příspěvkové organizace / odbor zdravotnictví</t>
  </si>
  <si>
    <t>914 09 - Působnosti / odbor zdravotnictví</t>
  </si>
  <si>
    <t>917 09 - Transfery / odbor zdravotnictví</t>
  </si>
  <si>
    <t>920 09 - Kapitálové výdaje / odbor zdravotnictví</t>
  </si>
  <si>
    <t xml:space="preserve">914 10 - Působnosti / právní odbor </t>
  </si>
  <si>
    <t>914 11- Působnosti / odbor územního plánování a stavebního řádu</t>
  </si>
  <si>
    <t>920 11 - Kapitálové výdaje / odbor územního plánování a stavebního řádu</t>
  </si>
  <si>
    <t>914 12 - Působnosti / odbor informatiky</t>
  </si>
  <si>
    <t>920 12 - Kapitálové výdaje / odbor informatiky</t>
  </si>
  <si>
    <t>914 14 - Působnosti / odbor investic a správy nemovitého majektu</t>
  </si>
  <si>
    <t>910 15 - Zastupitelstvo / odbor kancelář ředitele</t>
  </si>
  <si>
    <t>911 15 - Krajský úřad / odbor kancelář ředitele</t>
  </si>
  <si>
    <t>920 15 - Kapitálové výdaje / odbor kancelář ředitele</t>
  </si>
  <si>
    <t>914 18 - Působnosti / oddělení sekretariátu ředitele</t>
  </si>
  <si>
    <t>920 18 - Kapitálové výdaje /  oddělení sekretariátu ředitele</t>
  </si>
  <si>
    <t>914 18</t>
  </si>
  <si>
    <t>6.1 Program na podporu rozvoje cyklistické dopravy</t>
  </si>
  <si>
    <t>6.3 Program na podporu projektové činnosti</t>
  </si>
  <si>
    <t>6.4 Program na výchovu a vzdělávací programy</t>
  </si>
  <si>
    <t>912 05 - Účelové příspěvky PO / odbor sociálních věcí</t>
  </si>
  <si>
    <t>923 05 - Spolufinancování EU /odbor sociálních věcí</t>
  </si>
  <si>
    <t>923 05</t>
  </si>
  <si>
    <t>Brána Trojzemí</t>
  </si>
  <si>
    <t>Dotace jednotkám požární ochrany obcí (SDH) k programu Ministerstva vnitra</t>
  </si>
  <si>
    <t>Česká membránová platforma o. s. - mezinárodní konference</t>
  </si>
  <si>
    <t>1.3 Dotace obcí na činnosti JPO II k programu MV ČR</t>
  </si>
  <si>
    <t>SEA k Reg. Surovinové politice</t>
  </si>
  <si>
    <t>Má vlast cestami proměn</t>
  </si>
  <si>
    <r>
      <t xml:space="preserve">OPŽP-Studie odtokových poměrů vč. opatření Lužic. Nisa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</si>
  <si>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OPŽP-Studie odtokových poměrů vč. opatření Lužic. Nisa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</si>
  <si>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INTERREG V-A ČR-POLSKO - Kolem kolem Jizerek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</si>
  <si>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INTERREG V-A ČR-POLSKO - Kolem kolem Jizerek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</si>
  <si>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Smart akcelerátor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</si>
  <si>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Smart akcelerátor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</si>
  <si>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Technická pomoc GG - udržitelnost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</si>
  <si>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2.5 Podpora regionálních výrobků, výrobců a tradičních řemesel</t>
  </si>
  <si>
    <t>2.6 Podpora místní Agendy 21</t>
  </si>
  <si>
    <t>2.7 Podpora mateřských center</t>
  </si>
  <si>
    <t>Jizerská padesátka - SKI KLUB JIZERSKÁ PADESÁTKA z.s., IČ: 41324471</t>
  </si>
  <si>
    <t>Memoriál Ludvíka Daňka -  AC Turnov, z.s., IČ: 00527271</t>
  </si>
  <si>
    <t>International MTB marathon Malevil Cup - PAKLI SPORT KLUB, IČ: 70226130</t>
  </si>
  <si>
    <r>
      <t xml:space="preserve">Strategické plánování rozvoje vzdělávací soustavy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</si>
  <si>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Dětské centrum Liberec</t>
  </si>
  <si>
    <t>Festival národnostních menšin</t>
  </si>
  <si>
    <r>
      <t xml:space="preserve">Podpora a rozvoj služeb v komunitě pro osoby se zdravotním postižením v Libereckém kraji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</si>
  <si>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Procesy střednědobého plánování, síťování a financování sociálních služeb v Libereckém kraji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</si>
  <si>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Podpora a rozvoj SS pro rodiny a děti v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</si>
  <si>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Systémová podpora rodin s dětmi v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</si>
  <si>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ORJ 06 - odbor dopravy</t>
  </si>
  <si>
    <t>923 07</t>
  </si>
  <si>
    <t>923 07 - Spolufinancování EU / odbor kultury, památkové péče a cestovního ruchu</t>
  </si>
  <si>
    <t>912 07</t>
  </si>
  <si>
    <t>920 14</t>
  </si>
  <si>
    <t>920 14 - Kapitálové výdaje / odbor investic a správy nemovitého majektu</t>
  </si>
  <si>
    <t>914 15 - Působnosti / odbor kancelář ředitele</t>
  </si>
  <si>
    <t>914 15</t>
  </si>
  <si>
    <t>913 18</t>
  </si>
  <si>
    <t>912 05</t>
  </si>
  <si>
    <t>912 07 - Účelové příspěvky PO / odbor kultury, památkové péče a cestovního ruchu</t>
  </si>
  <si>
    <t>913 09</t>
  </si>
  <si>
    <t>odvody PO v resortu ŽP a zemědělství</t>
  </si>
  <si>
    <t>923 02 - Spolufinancování EU / odbor regionálního rozvoje a evropských projektů</t>
  </si>
  <si>
    <t>Dny lidové architektury</t>
  </si>
  <si>
    <r>
      <rPr>
        <b/>
        <sz val="8"/>
        <rFont val="Arial"/>
        <family val="2"/>
        <charset val="238"/>
      </rPr>
      <t xml:space="preserve">Česko-polská Hřebenovka - východní část </t>
    </r>
    <r>
      <rPr>
        <sz val="8"/>
        <rFont val="Arial"/>
        <family val="2"/>
        <charset val="238"/>
      </rPr>
      <t xml:space="preserve">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</si>
  <si>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>Za společným dědictvím na kole i pěšky</t>
    </r>
    <r>
      <rPr>
        <sz val="8"/>
        <rFont val="Arial"/>
        <family val="2"/>
        <charset val="238"/>
      </rPr>
      <t xml:space="preserve">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</si>
  <si>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Semilský pecen</t>
  </si>
  <si>
    <t>Potravinová banka</t>
  </si>
  <si>
    <t>8.5. Podpora prevence vzniku odpadů, kompostování a likvidace biologicky rozložitelného komunálního odpadu (BRKO)</t>
  </si>
  <si>
    <t>923 08 - Spolufinancování EU / odbor životního prostředí a zemědělství</t>
  </si>
  <si>
    <t>Hospic</t>
  </si>
  <si>
    <t xml:space="preserve">Zubní pohotovostní služba </t>
  </si>
  <si>
    <t xml:space="preserve">NsP Česká Lípa, a.s. </t>
  </si>
  <si>
    <r>
      <t xml:space="preserve">OPŽP energetické úspory tělocvičny Na Bojišti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</si>
  <si>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energetické úspory tělocvičny Na Bojišti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</si>
  <si>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OPŽP-energetic. úspory domov důchodců Sloup v Č.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</si>
  <si>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OPŽP-energetic. úspory domov důchodců Sloup v Č.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</si>
  <si>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OPŽP-energetické úspory Dvorská 445 Liberec </t>
    </r>
    <r>
      <rPr>
        <sz val="8"/>
        <color indexed="12"/>
        <rFont val="Arial"/>
        <family val="2"/>
        <charset val="238"/>
      </rPr>
      <t xml:space="preserve">- spolufinancování LK </t>
    </r>
    <r>
      <rPr>
        <sz val="8"/>
        <rFont val="Arial"/>
        <family val="2"/>
        <charset val="238"/>
      </rPr>
      <t>(100% na příslušný rok)</t>
    </r>
  </si>
  <si>
    <r>
      <t>OPŽP-energetické úspory Dvorská 445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</si>
  <si>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energetické úspory Budova D Cvikov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</si>
  <si>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energetické úspory Budova D Cvikov-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</si>
  <si>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Inkubátor výtvarných talentů 160 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</si>
  <si>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Inkubátor výtvarných talentů 160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</si>
  <si>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 - Krajská knihovna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</si>
  <si>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Krajská knihovna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</si>
  <si>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IROP-Jedličkův ústav - rekonstrukce III.NP domu B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</si>
  <si>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IROP-Jedličkův ústav - rekonstrukce III.NP domu B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</si>
  <si>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IROP-Domov Raspenava - výstavba nových prostor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</si>
  <si>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IROP-Domov Raspenava - výstavba nových prostor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</si>
  <si>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Inovační centrum-podnikatelský inkubátor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</si>
  <si>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Inovační centrum-podnikatelský inkubátor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</si>
  <si>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923 14 - Spolufinancování EU / odbor investic a správy nemovitého majetku</t>
  </si>
  <si>
    <t xml:space="preserve">Centrální pojištění majetku příspěvkových organizací zřizovaných LK </t>
  </si>
  <si>
    <t>Nově z kraje</t>
  </si>
  <si>
    <t>konference v Libereckém kraji</t>
  </si>
  <si>
    <t xml:space="preserve">P.J.Art Production - Miss Libereckého kraje </t>
  </si>
  <si>
    <t>Projekt KPBI (Kraje pro bezpečný internet)</t>
  </si>
  <si>
    <t>0170013</t>
  </si>
  <si>
    <t>0170015</t>
  </si>
  <si>
    <t>0180224</t>
  </si>
  <si>
    <t>Podpora sdružení místních samospráv</t>
  </si>
  <si>
    <t>1.4 Prevence kriminality</t>
  </si>
  <si>
    <t>1793000000</t>
  </si>
  <si>
    <t>Strategie rozvoje Libereckého kraje 21+</t>
  </si>
  <si>
    <t xml:space="preserve">plnění opatření ze "surovin.politiky LK"      </t>
  </si>
  <si>
    <t>Žena regionu</t>
  </si>
  <si>
    <t>Chytrý region</t>
  </si>
  <si>
    <t>1780050000</t>
  </si>
  <si>
    <t>ESUS-NOVUM</t>
  </si>
  <si>
    <t>MAS LAG Podralsko</t>
  </si>
  <si>
    <t>MAS 'Přijďte pobejt!'</t>
  </si>
  <si>
    <t>MAS Český sever</t>
  </si>
  <si>
    <t>O.P.S.pro Český ráj</t>
  </si>
  <si>
    <r>
      <t xml:space="preserve">TP ČR-POLSKO 2014 -2020 - </t>
    </r>
    <r>
      <rPr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</si>
  <si>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TP ČR-POLSKO 2014-2020 </t>
    </r>
    <r>
      <rPr>
        <sz val="8"/>
        <color indexed="10"/>
        <rFont val="Arial"/>
        <family val="2"/>
        <charset val="238"/>
      </rPr>
      <t xml:space="preserve">- předfinancování LK </t>
    </r>
  </si>
  <si>
    <r>
      <t xml:space="preserve">TP ČR-SASKO 2014-2020  -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</si>
  <si>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 xml:space="preserve">OPTP - RSK II.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</si>
  <si>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OPTP - RSK II.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</si>
  <si>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OPŽP-Podpora populace kuňky ohnivé -Cihelenské rybníky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</si>
  <si>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OPŽP Valteřická alej, Zámecká alej, Stvolínky -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</si>
  <si>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Valteřická alej, Zámecká alej, Stvolínky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</si>
  <si>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OPŽP-Podpora populace kuňky ohnivé - Cihelenské rybníky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</si>
  <si>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020500000000</t>
  </si>
  <si>
    <t>020600000000</t>
  </si>
  <si>
    <t>020700000000</t>
  </si>
  <si>
    <t>EURO HRY Doksy - TJ Dosky z.s.</t>
  </si>
  <si>
    <t>Handy Cyklo Maraton - Cesta za snem, z.s.</t>
  </si>
  <si>
    <t>Akademie umění a kultury pro seniory</t>
  </si>
  <si>
    <t xml:space="preserve">Jizerská o.p.s., Bedřichov - Jizerská magistrála </t>
  </si>
  <si>
    <t>Krkonoše - svazek měst a obcí, Vrchlabí - Krkonošská magistrála</t>
  </si>
  <si>
    <t>DDM Větrník, Liberec, p.o. - Realizace okresních kol soutěží v okrese Liberec a krajských kol soutěží pro žáky LK</t>
  </si>
  <si>
    <t>DDM Libertin, Česká Lípa, p.o. - Realizace okresních kol soutěží v okrese Česká Lípa</t>
  </si>
  <si>
    <t>DDM Vikýř, Jablonec n/N, p.o. - Realizace okresních kol soutěží v okrese Jablonec n/N</t>
  </si>
  <si>
    <t>ZŠ Dr.F.L.Riegra, Semily, p.o. - Realizace okresních kol soutěží v okrese Semily</t>
  </si>
  <si>
    <t xml:space="preserve">Technická univerzita v Liberci, Studentská 1402/2, Liberec 1 - Dětská univerzita </t>
  </si>
  <si>
    <t>Pěvecké sbory Libereckého kraje</t>
  </si>
  <si>
    <t xml:space="preserve">Pakt zaměstnanosti - Sdružení pro rozvoj Libereckého kraje </t>
  </si>
  <si>
    <t>Program k naplňování Koncepce podpory mládeže na krajské úrovni</t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</si>
  <si>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</si>
  <si>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Naplňování krajského akčního plánu LK I. - 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</si>
  <si>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0665000000</t>
  </si>
  <si>
    <t xml:space="preserve">Obnova a údržba alejí na Frýdlantsku   </t>
  </si>
  <si>
    <t>Rekonstrukce objektu KSS LK, České mládeže, Liberec</t>
  </si>
  <si>
    <t>Demolice havarijních objektů v oblasti Ralska</t>
  </si>
  <si>
    <t>Projekční příprava na rekonstrukce silnic II.a III.tř.</t>
  </si>
  <si>
    <t>Na kole jen s přilbou</t>
  </si>
  <si>
    <t>06800070000</t>
  </si>
  <si>
    <t>Intenzifikace přivadeče vody Bátovka do Jilemnic a odkanalizování lokality Dolních Štěpanic v obci Benecko - VHS</t>
  </si>
  <si>
    <t>0690810000</t>
  </si>
  <si>
    <r>
      <t xml:space="preserve">IROP Okružní křižovatky II/292 a II/289 Semily, ul. Bořkovská, Brodská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</si>
  <si>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II/292 Benešov u Semil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</si>
  <si>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II/262 Česká Lípa - Dobranov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</si>
  <si>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II/2904 Mníšek od III/2907 - Oldřichov (hum.)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</si>
  <si>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II/270 Doksy - Dubá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</si>
  <si>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II/286 Jilemnice - Košťálov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</si>
  <si>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II/293 Jilemnice humanizace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</si>
  <si>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II/268 obchvat Zákupy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</si>
  <si>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Jablonné v Podještědí - 2. etapa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</si>
  <si>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IROP-II/268 Mimoň-hranice Libereckého kraje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</si>
  <si>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IROP-II/290 Roprachtice-Kořenov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</si>
  <si>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IROP-II/610 Turnov-hranice LK 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</si>
  <si>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II/278, okružní křižovatka Stráž pod Ralskem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</si>
  <si>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II/592 Kryštofovo údolí-Křižany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</si>
  <si>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sz val="8"/>
        <color indexed="12"/>
        <rFont val="Arial"/>
        <family val="2"/>
        <charset val="238"/>
      </rPr>
      <t>spolufinancování LK</t>
    </r>
  </si>
  <si>
    <t>Křehká krása Jablonec n.N-Svaz výrobců skla</t>
  </si>
  <si>
    <t>Valdštejnské slavnosti (bienále)</t>
  </si>
  <si>
    <t>Soutěž o nejlepší knihovnu LK</t>
  </si>
  <si>
    <t>Noc pod hvězdami-benef.koncert, Zahrádky</t>
  </si>
  <si>
    <t>Památka roku Libereckého kraje</t>
  </si>
  <si>
    <t>07801072003</t>
  </si>
  <si>
    <t>07801140000</t>
  </si>
  <si>
    <t>07801160000</t>
  </si>
  <si>
    <t>07801422703</t>
  </si>
  <si>
    <t>07801770000</t>
  </si>
  <si>
    <t>07700180000</t>
  </si>
  <si>
    <t>Podpora postupových soutěží a přehlídek neprofesionálních uměleckých aktivit dětí, mládeže a dospělých-Různí žadatelé – organizátoři postupových přehlídek v LK</t>
  </si>
  <si>
    <t>OS Větrov Vysoké n. J. - Krakonošův divadelní podzim</t>
  </si>
  <si>
    <t>Vysoké nad Jizerou - osobnost Karla Kramáře</t>
  </si>
  <si>
    <t>Celostátní výstava bižureie a skla - Toskánský palác</t>
  </si>
  <si>
    <t>7.5 Poznáváme kulturu</t>
  </si>
  <si>
    <t>Adaptační opatření na změnu klimatu</t>
  </si>
  <si>
    <t>výstupy dle nového POH</t>
  </si>
  <si>
    <t>Odborné posudky</t>
  </si>
  <si>
    <t>Významné aleje LK- 1. etapa</t>
  </si>
  <si>
    <t>Regionální agrární rada LK</t>
  </si>
  <si>
    <t>Podpora nadregionálních veřejných služeb - Botanická zahrada</t>
  </si>
  <si>
    <t>Grantový fond EVdětí-Nadace I.Dejmala-ochr.p</t>
  </si>
  <si>
    <t>08700045001</t>
  </si>
  <si>
    <t>094900</t>
  </si>
  <si>
    <t>KNL-zubní pohotovostní služba</t>
  </si>
  <si>
    <t>0990630000</t>
  </si>
  <si>
    <t xml:space="preserve">9.1. Podpora ozdravných a rekondičních pobytů pro zdravotně/tělesně postižené občany </t>
  </si>
  <si>
    <t>9.2. Podpora preventivních a léčebných projektů</t>
  </si>
  <si>
    <t>9.3  Podpora osob se zdravotním postižením</t>
  </si>
  <si>
    <t>914  10</t>
  </si>
  <si>
    <t>e-Govenment LK, Technologické centrum -</t>
  </si>
  <si>
    <t>917 12 - Transfery / odbor informatiky</t>
  </si>
  <si>
    <t>917 12</t>
  </si>
  <si>
    <t xml:space="preserve"> Krajské videokonference </t>
  </si>
  <si>
    <t>1270001</t>
  </si>
  <si>
    <t>124000</t>
  </si>
  <si>
    <t>125000</t>
  </si>
  <si>
    <t>správa majetku kraje - externí architekt kraje</t>
  </si>
  <si>
    <r>
      <t xml:space="preserve">OP PS ČR-Sasko II - Pro horolezce neexistují hranice, v Muzeu Českého ráje v Turnově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</si>
  <si>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 PS ČR-Sasko II - Pro horolezce neexistují hranice, v Muzeu Českého ráje v Turnově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</si>
  <si>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IROP Modernizace Severočeského muzea v Liberci – 2. etapa - </t>
    </r>
    <r>
      <rPr>
        <sz val="8"/>
        <color indexed="12"/>
        <rFont val="Arial"/>
        <family val="2"/>
        <charset val="238"/>
      </rPr>
      <t>spolufinancování LK</t>
    </r>
  </si>
  <si>
    <r>
      <t>IROP Modernizace Severočeského muzea v Liberci – 2. etapa -</t>
    </r>
    <r>
      <rPr>
        <b/>
        <sz val="8"/>
        <color indexed="10"/>
        <rFont val="Arial"/>
        <family val="2"/>
        <charset val="238"/>
      </rPr>
      <t xml:space="preserve">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</si>
  <si>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>IROP Transformace – Domov a Centrum denních služeb Jablonec nad Nisou, p.o.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</si>
  <si>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IROP Transformace – Domov a Centrum denních služeb Jablonec nad Nisou, p.o.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</si>
  <si>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 ŽP - ZTTV obv. konstrukcí  budovy SOŠ a SOU v České Lípě, pavilon B v ulici 28. Října - </t>
    </r>
    <r>
      <rPr>
        <sz val="8"/>
        <color indexed="12"/>
        <rFont val="Arial"/>
        <family val="2"/>
        <charset val="238"/>
      </rPr>
      <t xml:space="preserve">spolufinancování LK          </t>
    </r>
    <r>
      <rPr>
        <sz val="8"/>
        <rFont val="Arial"/>
        <family val="2"/>
        <charset val="238"/>
      </rPr>
      <t xml:space="preserve">  </t>
    </r>
  </si>
  <si>
    <r>
      <t xml:space="preserve">OP ŽP - ZTTV obv. konstrukcí  budovy SOŠ a SOU v České Lípě, pavilon B v ulici 28. Října - </t>
    </r>
    <r>
      <rPr>
        <sz val="8"/>
        <color indexed="10"/>
        <rFont val="Arial"/>
        <family val="2"/>
        <charset val="238"/>
      </rPr>
      <t xml:space="preserve">předfinancování LK            </t>
    </r>
  </si>
  <si>
    <r>
      <t xml:space="preserve">OP ŽP - ZTTV obv. konstrukcí budovy SOŠ a SOU v České Lípě, budovy v Lužické ulici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</si>
  <si>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ZTTV obv. konstrukcí budovy SOŠ a SOU v České Lípě, budovy v Lužické ulici -</t>
    </r>
    <r>
      <rPr>
        <sz val="8"/>
        <color indexed="10"/>
        <rFont val="Arial"/>
        <family val="2"/>
        <charset val="238"/>
      </rPr>
      <t xml:space="preserve"> předfinancování LK   </t>
    </r>
  </si>
  <si>
    <r>
      <t>OPŽP energetické úspory Zámecká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</si>
  <si>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energetické úspory Zámecká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</si>
  <si>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energetické úspory jídelny a dílen Na Bojišti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</si>
  <si>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- energetické úspory jídelny a dílen Na Bojišti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</si>
  <si>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služeb, Česká Lípa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</si>
  <si>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služeb, Česká Lípa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</si>
  <si>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strojírenství a elektrotechniky,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</si>
  <si>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strojírenství a elektrotechniky,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</si>
  <si>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strojírenství a informatiky, Česká Lípa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</si>
  <si>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strojírenství a informatiky, Česká Lípa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</si>
  <si>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</si>
  <si>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řemesel, Jablonec nad Nisou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</si>
  <si>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technické, Turnov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</si>
  <si>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technické, Turnov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</si>
  <si>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uměleckoprůmyslové, Kamenický Šenov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</si>
  <si>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uměleckoprůmyslové, Kamenický Šenov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</si>
  <si>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pro zemědělství,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</si>
  <si>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pro zemědělství,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</si>
  <si>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automobilového průmyslu, Vysoké n.J. 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</si>
  <si>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COV automobilového průmyslu, Vysoké n.J.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</si>
  <si>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Jazyková laboratoř pro výuku (Gymnázium Mimoň)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</si>
  <si>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Jazyková laboratoř pro výuku (Gymnázium Mimoň)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</si>
  <si>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(MAS) - rekonstrukce a modernizace přírod.laboratoře, Gymnázium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</si>
  <si>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(MAS) - rekonstrukce a modernizace přírod.laboratoře, Gymnázium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</si>
  <si>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</si>
  <si>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</si>
  <si>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</si>
  <si>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SPŠ strojní a elektr. a VOŠ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</si>
  <si>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SPŠ textilní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</si>
  <si>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SPŠ textilní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</si>
  <si>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školy- SŠ a Mateřská škola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</si>
  <si>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školy- SŠ a Mateřská škola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</si>
  <si>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SŠ strojní, stav. a dopr.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</si>
  <si>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SŠ strojní, stav. a dopr.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</si>
  <si>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 SPŠ technická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</si>
  <si>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 SPŠ technická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</si>
  <si>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SŠ řemesel a služeb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</si>
  <si>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střední odborné školy - SŠ řemesel a služeb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</si>
  <si>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</si>
  <si>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Transformace – Domov Sluneční dvůr, p. o. JESTŘEBÍ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</si>
  <si>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Transformace – Domov Sluneční dvůr, p. o. LADA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</si>
  <si>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Transformace – Domov Sluneční dvůr, p. o. LADA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</si>
  <si>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IROP-APOSS - výstavba nových prostor 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</si>
  <si>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IROP-APOSS - výstavba nových prostor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</si>
  <si>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</si>
  <si>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snížení energetické náročnosti APOSS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</si>
  <si>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</si>
  <si>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bariér-Gymnázia a OA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</si>
  <si>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</si>
  <si>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bariér-Gymnázium Jablonec n.N.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</si>
  <si>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bariér-Gymnázium F.X.Šaldy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</si>
  <si>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IROP-školy bez bariér-Gymnázium F.X.Šaldy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</si>
  <si>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</si>
  <si>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Gymn. Dr. A. Randy, Jablonec n. 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</si>
  <si>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Gym. a SOŠ pedag.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</si>
  <si>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Gym. a SOŠ pedag.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</si>
  <si>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VOŠ mezinárodního obchodu a OA,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</si>
  <si>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VOŠ mezinárodního obchodu a OA,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</si>
  <si>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OA a Jazyková škola s právem státní jazykové zkoušky,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</si>
  <si>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Školy bez bariér - gymnázia a obchodní akademie - OA a Jazyková škola s právem státní jazykové zkoušky,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</si>
  <si>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 ŽP - Energetické úspory OA, Česká Lípa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</si>
  <si>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Energetické úspory OA, Česká Lípa -</t>
    </r>
    <r>
      <rPr>
        <sz val="8"/>
        <color indexed="10"/>
        <rFont val="Arial"/>
        <family val="2"/>
        <charset val="238"/>
      </rPr>
      <t xml:space="preserve"> předfinancování LK</t>
    </r>
  </si>
  <si>
    <t>Veřejné opatrovnictví</t>
  </si>
  <si>
    <t>Agentura regionálního rozvoje</t>
  </si>
  <si>
    <t>05600010000</t>
  </si>
  <si>
    <t>05600030000</t>
  </si>
  <si>
    <t>05600040000</t>
  </si>
  <si>
    <t>05600020000</t>
  </si>
  <si>
    <t>budovy, haly a stavby</t>
  </si>
  <si>
    <t>poukázky</t>
  </si>
  <si>
    <t>0084000000</t>
  </si>
  <si>
    <t>Rozvojové záměry příspěvkových organizací</t>
  </si>
  <si>
    <t>920 07 - Kapitálové výdaje / odbor kultury, památkové péče a cestovního ruchu</t>
  </si>
  <si>
    <t>920 07</t>
  </si>
  <si>
    <t>SR 2018</t>
  </si>
  <si>
    <t>914 07 - Působnosti / odbor kultury, památkové péče a cestovního ruchu</t>
  </si>
  <si>
    <t>NR 2019</t>
  </si>
  <si>
    <t>013500</t>
  </si>
  <si>
    <t>květiny</t>
  </si>
  <si>
    <t>026300</t>
  </si>
  <si>
    <t>publikace o Libereckém kraji</t>
  </si>
  <si>
    <t>028900</t>
  </si>
  <si>
    <t>0170008</t>
  </si>
  <si>
    <t>konference NISA</t>
  </si>
  <si>
    <t>0170006</t>
  </si>
  <si>
    <t>0170009</t>
  </si>
  <si>
    <t>Město Nový Bor-sklářský festival IGS</t>
  </si>
  <si>
    <t>001318</t>
  </si>
  <si>
    <t>rekonstrukce zastupitelského sálu</t>
  </si>
  <si>
    <t>Léčebna respiračních nemocí Cvikov -omítky a zateplení budovy "A"</t>
  </si>
  <si>
    <t>ZZS LK - nákup vozidel RLP/RZP</t>
  </si>
  <si>
    <t>ZZS LK - výstavba výjezdové základny Rokytnice</t>
  </si>
  <si>
    <t>Podpora ojedinělých projektů zaměřených na řešení naléhavých potřeb ve zdravotnictví</t>
  </si>
  <si>
    <t>Nákup pozemku pro výstavbu nového sídla ZZS LK a VZ Liberec</t>
  </si>
  <si>
    <t>plnění programu zlepšování kvality ovzduší</t>
  </si>
  <si>
    <t>vyhodnocení plnění POH LK</t>
  </si>
  <si>
    <t>Významné aleje LK - 2. etapa, Albrechtice - Vítkov</t>
  </si>
  <si>
    <t>Významné aleje LK - 2. etapa, Kamenický Šenov -  Slunečná, Malá Skála</t>
  </si>
  <si>
    <t>08700240000</t>
  </si>
  <si>
    <t>Ochrana životního prostředí</t>
  </si>
  <si>
    <t>Podpora divokých koní v Ralsku - Česká krajina o.p.s.</t>
  </si>
  <si>
    <t>Podpora ojedinělých projektů na řešení nenadálých potřeb v oblasti životního prostředí a zemědělství</t>
  </si>
  <si>
    <t>08800292608</t>
  </si>
  <si>
    <t>Plán rozvoje vodovodů a kanalizací Libereckého kraje</t>
  </si>
  <si>
    <t>80500000000</t>
  </si>
  <si>
    <t>3220000000</t>
  </si>
  <si>
    <t>3230000000</t>
  </si>
  <si>
    <t>8320000000</t>
  </si>
  <si>
    <t>8340000000</t>
  </si>
  <si>
    <t>7500331704</t>
  </si>
  <si>
    <t>MČRT - Expozice mineralogie</t>
  </si>
  <si>
    <t>Rok republiky</t>
  </si>
  <si>
    <t>Lidová architektura - tiskoviny</t>
  </si>
  <si>
    <t>Program rozvoje cestovního ruchu LK</t>
  </si>
  <si>
    <t>Marketingová strategie cestovního ruchu LK</t>
  </si>
  <si>
    <t>Křišťálové údolí</t>
  </si>
  <si>
    <t xml:space="preserve">Memorandum o skalních městech </t>
  </si>
  <si>
    <t>Podpora publikační činnosti - Národní památkový ústav</t>
  </si>
  <si>
    <t>Benátská!  - První festivalová, s.r.o.</t>
  </si>
  <si>
    <t>Jazzfest Liberec  - Bohemia Jazzfest, o.p.s.</t>
  </si>
  <si>
    <t>07801812703</t>
  </si>
  <si>
    <t>07801910000</t>
  </si>
  <si>
    <t>07801980000</t>
  </si>
  <si>
    <t>07801990000</t>
  </si>
  <si>
    <t>07803005009</t>
  </si>
  <si>
    <t>07803010000</t>
  </si>
  <si>
    <t>07803030000</t>
  </si>
  <si>
    <t>Podpora rozvoje turistického regionu Lužické hory</t>
  </si>
  <si>
    <t>Podpora rozvoje lokální společnosti Máchův kraj</t>
  </si>
  <si>
    <t>Podpora ojedinělých projektů zaměřených na řešení naléhavých potřeb v oblasti kultury, památkové péče a cestovního ruchu</t>
  </si>
  <si>
    <r>
      <t xml:space="preserve">Střevlik p.o. - návratná finanční výpomoc na předfinancování projektu "Kmotři potoků" </t>
    </r>
    <r>
      <rPr>
        <sz val="8"/>
        <color rgb="FFFF0000"/>
        <rFont val="Arial"/>
        <family val="2"/>
        <charset val="238"/>
      </rPr>
      <t>- předfinancování LK</t>
    </r>
  </si>
  <si>
    <t>07600010000</t>
  </si>
  <si>
    <t>ostraha areálu Ralsko</t>
  </si>
  <si>
    <t>Zákaznické centrum - Front office</t>
  </si>
  <si>
    <t>odbavovací systém IDOL</t>
  </si>
  <si>
    <t>příkazní smlouva LK - vnitřní dopravce</t>
  </si>
  <si>
    <t>vedení majetkového účtu Silnice LK, a.s. - zaknihované akcie</t>
  </si>
  <si>
    <t>06800215103</t>
  </si>
  <si>
    <t>Rekonstrukce mostu přes řeku Jizeru - obec Kořenov</t>
  </si>
  <si>
    <t>Podpora rozvoje cyklistické dopravy v LK</t>
  </si>
  <si>
    <t>Podpora ojedinělých projektů zaměřených na řešení naléhavých potřeb v oblasti dopravy kraje</t>
  </si>
  <si>
    <t>06620030000</t>
  </si>
  <si>
    <t>06620040000</t>
  </si>
  <si>
    <t>06620050000</t>
  </si>
  <si>
    <t>06620060000</t>
  </si>
  <si>
    <t>06620070000</t>
  </si>
  <si>
    <t>06620100000</t>
  </si>
  <si>
    <t>06620110000</t>
  </si>
  <si>
    <t>06620120000</t>
  </si>
  <si>
    <t>06620140000</t>
  </si>
  <si>
    <t>06620150000</t>
  </si>
  <si>
    <t>06620160000</t>
  </si>
  <si>
    <t>06620170000</t>
  </si>
  <si>
    <t>06620180000</t>
  </si>
  <si>
    <t>06620190000</t>
  </si>
  <si>
    <t>06620200000</t>
  </si>
  <si>
    <t>Jedličkův ústav Liberec - oprava věnjší omítky a střechy u domu G - vrátnice</t>
  </si>
  <si>
    <t>OSTARA - výstavba nové zděné garáže ve Cvikově na pozemku, jež bude pořizován v roce 2018</t>
  </si>
  <si>
    <t>Služby sociální péče TEREZA Benešov u Semil - oprava kanalizace na hlavní budově č. p. 180</t>
  </si>
  <si>
    <t>Služby sociální péče TEREZA Benešov u Semil - výměna 13 let starého konvektomatu</t>
  </si>
  <si>
    <t>Domov důchodců Sloup v Čechách - výměna spotřebičů v kuchyni - myčka a robot + varný kotel      2 ks</t>
  </si>
  <si>
    <t>Domov důchodců Sloup v Čechách - rekonstrukce budovy v zámeckém parku na archiv</t>
  </si>
  <si>
    <t>Domov důchodců Rokytnice nad Jizerou - postupný nákup elektrických postelí a antidekubitních matrací - celkém 60 ks</t>
  </si>
  <si>
    <t>Domov důchodců Jablonecké Paseky -  rekonstrukce vnitřních prostor zařízení dle MTZ</t>
  </si>
  <si>
    <t>Domov důchodců Český Dub - pořízení nového konvektomatu</t>
  </si>
  <si>
    <t xml:space="preserve">Domov důchodců Český Dub - žehlič pro prádelnu </t>
  </si>
  <si>
    <t>APOSS Liberec - zpevnění příjezdové cesty u budovy Zeyerova</t>
  </si>
  <si>
    <t>Domov a Centrum denních služeb Jablonec n.N. - vybudování klimatizace v budově CDS</t>
  </si>
  <si>
    <t>2x dodávkový vůz pro klienty - obnova autoparku u PO</t>
  </si>
  <si>
    <t xml:space="preserve">Domov důchodců Jablonecké Paseky - renovace nefunkční toalety pro pro klienty,veřejnost a zaměstnance v příz.budovy C </t>
  </si>
  <si>
    <t>Domov důchodců Rokytnice nad Jizerou - investiční záměr na vybudování spojovacího tubusu s vedl.budovou a její rekonstr.</t>
  </si>
  <si>
    <t>SPO - metodická pomoc obcím</t>
  </si>
  <si>
    <t>052501</t>
  </si>
  <si>
    <t>054802</t>
  </si>
  <si>
    <t>IT aplikace - řízení sociálních služeb</t>
  </si>
  <si>
    <t>057010</t>
  </si>
  <si>
    <t>SPO - spolufinancování osob pověřených k výkonu SPOD</t>
  </si>
  <si>
    <t>Nadační fond Ozvěna - kompenzační pomůcky nedoslýchavým dětem</t>
  </si>
  <si>
    <t>0590710000</t>
  </si>
  <si>
    <t>Domov důchodců Rokytnice nad Jizerou, p. o. - rekonstrukce objektu a vybudování spojovacího tubusu</t>
  </si>
  <si>
    <t>Domov důchodců Vratislavice nad Nisou, p.o. - PD - půdní vestavba pavilonu A a B</t>
  </si>
  <si>
    <t>Domov důchodců Vratislavice nad Nisou, p.o. - IZ - venkovní izolace</t>
  </si>
  <si>
    <t xml:space="preserve">Domov důchodců Vratislavice nad Nisou, p.o. - rekonstrukce kuchyně </t>
  </si>
  <si>
    <t xml:space="preserve">Výstavba nového multislužbového objektu a náklady na zpracování PD. </t>
  </si>
  <si>
    <t>Jedličkův ústav, p. o. - oprava ležaté kanalizace a oprava povrchu zpevněných ploch v závislosti na akci</t>
  </si>
  <si>
    <t>Denní a pobytové sociální služby, p. o. - rekonstrukce/výstavba objektu v České Lípě</t>
  </si>
  <si>
    <t>926 05 - Dotační fond / odbor sociálních věcí</t>
  </si>
  <si>
    <t>926 05</t>
  </si>
  <si>
    <t>5.1-Podpora integrace národnost.menšin a cizinců</t>
  </si>
  <si>
    <t>04500010000</t>
  </si>
  <si>
    <t>04500020000</t>
  </si>
  <si>
    <t>04500050000</t>
  </si>
  <si>
    <t>Hry olympiád dětí a mládeže - účast</t>
  </si>
  <si>
    <t>Krizová intervence</t>
  </si>
  <si>
    <t>04804650000</t>
  </si>
  <si>
    <t>04804802330</t>
  </si>
  <si>
    <t>04804814476</t>
  </si>
  <si>
    <t>04804823454</t>
  </si>
  <si>
    <t>04804835443</t>
  </si>
  <si>
    <t>04804890000</t>
  </si>
  <si>
    <t>04805003455</t>
  </si>
  <si>
    <t>04805010000</t>
  </si>
  <si>
    <t>04806180000</t>
  </si>
  <si>
    <t>04806190000</t>
  </si>
  <si>
    <t>04804970000</t>
  </si>
  <si>
    <t>04804980000</t>
  </si>
  <si>
    <t>04804994104</t>
  </si>
  <si>
    <t>Jablonecká hala - Tělovýchovná jednota LIAZ Jablonec nad Nisou, IČO: 18464991</t>
  </si>
  <si>
    <t xml:space="preserve">Okresní rada Asociace školních sportovních klubů České republiky Semily, pobočný spolek, IČO 01452061 - Trojboj všestrannosti </t>
  </si>
  <si>
    <t>04804680000</t>
  </si>
  <si>
    <t>04804700000</t>
  </si>
  <si>
    <t>04805890000</t>
  </si>
  <si>
    <t>04805900000</t>
  </si>
  <si>
    <t>04804710000</t>
  </si>
  <si>
    <t>04600010000</t>
  </si>
  <si>
    <t>04600070000</t>
  </si>
  <si>
    <t>04600081425</t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</si>
  <si>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</si>
  <si>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Naplňování krajského akčního plánu LK I. -  </t>
    </r>
    <r>
      <rPr>
        <sz val="8"/>
        <color rgb="FFFF000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</si>
  <si>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t>1792160000</t>
  </si>
  <si>
    <t>SEA ke strategii rozvoje Libereckého kraje 21+</t>
  </si>
  <si>
    <t>spolupráce s neziskovým sektorem</t>
  </si>
  <si>
    <t>Podnikatelský inkubátor LK</t>
  </si>
  <si>
    <t>Podpora ojedinělých projektů zaměřených na řešení naléhavých potřeb v oblasti rozvoje kraje</t>
  </si>
  <si>
    <r>
      <t xml:space="preserve">ROP - transfery RRR SV-nezpůsobilé výdaje-neiv.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</si>
  <si>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TP ČR-SASKO 2014 -2020 - </t>
    </r>
    <r>
      <rPr>
        <b/>
        <sz val="8"/>
        <color rgb="FF0000FF"/>
        <rFont val="Arial"/>
        <family val="2"/>
        <charset val="238"/>
      </rPr>
      <t>s</t>
    </r>
    <r>
      <rPr>
        <sz val="8"/>
        <color rgb="FF0000FF"/>
        <rFont val="Arial"/>
        <family val="2"/>
        <charset val="238"/>
      </rPr>
      <t>polufinancování</t>
    </r>
    <r>
      <rPr>
        <sz val="8"/>
        <color rgb="FF00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LK</t>
    </r>
  </si>
  <si>
    <t>00251000000</t>
  </si>
  <si>
    <t>02640000000</t>
  </si>
  <si>
    <t>02640010000</t>
  </si>
  <si>
    <t>02640020000</t>
  </si>
  <si>
    <t>06620130000</t>
  </si>
  <si>
    <t>02650010000</t>
  </si>
  <si>
    <t>08620040000</t>
  </si>
  <si>
    <t>08620090000</t>
  </si>
  <si>
    <t>08620100000</t>
  </si>
  <si>
    <t>02650030000</t>
  </si>
  <si>
    <r>
      <t xml:space="preserve">Smart akcelerátor LK II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</si>
  <si>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Smart akcelerátor LK II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</si>
  <si>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zeleň SŠHL Hejnice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</si>
  <si>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zeleň SŠHL Hejnice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</si>
  <si>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zeleň DDŮ Jindřichovice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</si>
  <si>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zeleň DDŮ Jindřichovice 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</si>
  <si>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zeleň DDŮ Sloup - </t>
    </r>
    <r>
      <rPr>
        <sz val="8"/>
        <color rgb="FF0000FF"/>
        <rFont val="Arial"/>
        <family val="2"/>
        <charset val="238"/>
      </rPr>
      <t xml:space="preserve">spolufinancování LK </t>
    </r>
    <r>
      <rPr>
        <sz val="8"/>
        <rFont val="Arial"/>
        <family val="2"/>
        <charset val="238"/>
      </rPr>
      <t>(100% na příslušný rok)</t>
    </r>
  </si>
  <si>
    <r>
      <t xml:space="preserve">OPŽP - zeleň DDŮ Sloup 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</si>
  <si>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zeleň DDŮ Františkov LBC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</si>
  <si>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sz val="8"/>
        <rFont val="Arial"/>
        <family val="2"/>
        <charset val="238"/>
      </rPr>
      <t>OPŽP - zeleň DDŮ Františkov LBC -</t>
    </r>
    <r>
      <rPr>
        <sz val="8"/>
        <color rgb="FFFF0000"/>
        <rFont val="Arial"/>
        <family val="2"/>
        <charset val="238"/>
      </rPr>
      <t xml:space="preserve"> předfinancování </t>
    </r>
    <r>
      <rPr>
        <sz val="8"/>
        <rFont val="Arial"/>
        <family val="2"/>
        <charset val="238"/>
      </rPr>
      <t>(100% na příslušný rok)</t>
    </r>
  </si>
  <si>
    <r>
      <t xml:space="preserve">OPŽP-Podpora kuňky Stružnické ryb.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</si>
  <si>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sz val="8"/>
        <rFont val="Arial"/>
        <family val="2"/>
        <charset val="238"/>
      </rPr>
      <t>OPŽP-Podpora kuňky Stružnické ryb. -</t>
    </r>
    <r>
      <rPr>
        <sz val="8"/>
        <color rgb="FFFF0000"/>
        <rFont val="Arial"/>
        <family val="2"/>
        <charset val="238"/>
      </rPr>
      <t xml:space="preserve"> předfinancování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</si>
  <si>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OPŽP-Podpora kuňky Dolní Ploučnice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</si>
  <si>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OPŽP-OPŽP-Podpora kuňky Dolní Ploučnice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(100% na příslušný rok)</t>
    </r>
  </si>
  <si>
    <r>
      <rPr>
        <sz val="8"/>
        <rFont val="Arial"/>
        <family val="2"/>
        <charset val="238"/>
      </rPr>
      <t>OPŽP-Biotop pro ropuchu Žízníkov</t>
    </r>
    <r>
      <rPr>
        <sz val="8"/>
        <color rgb="FFFF0000"/>
        <rFont val="Arial"/>
        <family val="2"/>
        <charset val="238"/>
      </rPr>
      <t xml:space="preserve"> - předfinancování </t>
    </r>
    <r>
      <rPr>
        <sz val="8"/>
        <rFont val="Arial"/>
        <family val="2"/>
        <charset val="238"/>
      </rPr>
      <t>(100% na příslušný rok)</t>
    </r>
  </si>
  <si>
    <t>02650060000</t>
  </si>
  <si>
    <t>04620251448</t>
  </si>
  <si>
    <t>05620141516</t>
  </si>
  <si>
    <t>05620151509</t>
  </si>
  <si>
    <t>05620161517</t>
  </si>
  <si>
    <t>08620120000</t>
  </si>
  <si>
    <t>08620130000</t>
  </si>
  <si>
    <t>08620140000</t>
  </si>
  <si>
    <t>2800170000</t>
  </si>
  <si>
    <t>1792140000</t>
  </si>
  <si>
    <t>0100000000</t>
  </si>
  <si>
    <t>9100000000</t>
  </si>
  <si>
    <t>ostatní nákupy jinde nezařazené</t>
  </si>
  <si>
    <t>platby daní a poplatků státnímu rozpočtu</t>
  </si>
  <si>
    <t>úhrady sankcí jiným rozpočtům</t>
  </si>
  <si>
    <t>platby daní a poplatků krajům, obcím a státním fondům</t>
  </si>
  <si>
    <t>1515000000</t>
  </si>
  <si>
    <t>platy zaměstnanců v pracovním poměru - rezerva</t>
  </si>
  <si>
    <t>povinné pojistné na sociální a zdravotní zabezpečení - rezerva</t>
  </si>
  <si>
    <t>zpracování dat a služby související s informačními a komunikačními technologiemi</t>
  </si>
  <si>
    <t>příspěvky, náhrady a ostatní</t>
  </si>
  <si>
    <t>2015000000</t>
  </si>
  <si>
    <t>6015000000</t>
  </si>
  <si>
    <t>7015000000</t>
  </si>
  <si>
    <t>8015000000</t>
  </si>
  <si>
    <t>9015000000</t>
  </si>
  <si>
    <t>00xx000000</t>
  </si>
  <si>
    <t>3015000000</t>
  </si>
  <si>
    <t xml:space="preserve">Objekt E - běžné provozní výdaje </t>
  </si>
  <si>
    <t>Objekty E a D krajského úřadu</t>
  </si>
  <si>
    <t xml:space="preserve">Objekt D - běžné provozní výdaje </t>
  </si>
  <si>
    <t>4015000000</t>
  </si>
  <si>
    <t>1590020000</t>
  </si>
  <si>
    <t>1590030000</t>
  </si>
  <si>
    <t>1590040000</t>
  </si>
  <si>
    <t>stavební úpravy kanceláří v budově E</t>
  </si>
  <si>
    <t>příprava/studie na rekonstrukci rozvodů otopné a chladné vody mezi stoupačkami a indukčními jednotkami</t>
  </si>
  <si>
    <t>rekonstrukce střechy energocentra</t>
  </si>
  <si>
    <t>studie rekonstrukce budovy krajského úřadu</t>
  </si>
  <si>
    <t>rekonstrukce trafostanice - příprava na přechod napěťové hladiny                10 kV na 22 kV</t>
  </si>
  <si>
    <t>142001</t>
  </si>
  <si>
    <r>
      <t xml:space="preserve">OPŽP-SEN SŠ Lomnice n. Pop. </t>
    </r>
    <r>
      <rPr>
        <i/>
        <sz val="8"/>
        <color indexed="12"/>
        <rFont val="Arial"/>
        <family val="2"/>
        <charset val="238"/>
      </rPr>
      <t>- 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</si>
  <si>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OPŽP-SEN SŠ Lomnice n. Pop. - </t>
    </r>
    <r>
      <rPr>
        <i/>
        <sz val="8"/>
        <color indexed="10"/>
        <rFont val="Arial"/>
        <family val="2"/>
        <charset val="238"/>
      </rPr>
      <t xml:space="preserve">předfinancování LK </t>
    </r>
    <r>
      <rPr>
        <i/>
        <sz val="8"/>
        <rFont val="Arial"/>
        <family val="2"/>
        <charset val="238"/>
      </rPr>
      <t>(100% na příslušný rok)</t>
    </r>
  </si>
  <si>
    <r>
      <t xml:space="preserve">OPŽP-SEN jídelna, tělocvična SŠHL Frýdlant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</si>
  <si>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OPŽP-SEN jídelna, tělocvična SŠHL Frýdlant - </t>
    </r>
    <r>
      <rPr>
        <i/>
        <sz val="8"/>
        <color indexed="10"/>
        <rFont val="Arial"/>
        <family val="2"/>
        <charset val="238"/>
      </rPr>
      <t>předfinancování LK (</t>
    </r>
    <r>
      <rPr>
        <i/>
        <sz val="8"/>
        <rFont val="Arial"/>
        <family val="2"/>
        <charset val="238"/>
      </rPr>
      <t>100% na příslušný rok)</t>
    </r>
  </si>
  <si>
    <r>
      <t>OPŽP SEN - ZŠ speciální Semily -</t>
    </r>
    <r>
      <rPr>
        <i/>
        <sz val="8"/>
        <color indexed="12"/>
        <rFont val="Arial"/>
        <family val="2"/>
        <charset val="238"/>
      </rPr>
      <t xml:space="preserve"> 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</si>
  <si>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 SEN - ZŠ speciální Semily - </t>
    </r>
    <r>
      <rPr>
        <i/>
        <sz val="8"/>
        <color indexed="10"/>
        <rFont val="Arial"/>
        <family val="2"/>
        <charset val="238"/>
      </rPr>
      <t xml:space="preserve">předfinancování LK </t>
    </r>
    <r>
      <rPr>
        <i/>
        <sz val="8"/>
        <rFont val="Arial"/>
        <family val="2"/>
        <charset val="238"/>
      </rPr>
      <t>(100% na příslušný rok)</t>
    </r>
  </si>
  <si>
    <r>
      <t xml:space="preserve">OPŽP SEN - domov mládeže SUPŠ Kam. Šenov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</si>
  <si>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 SEN - domov mládeže SUPŠ Kam. Šenov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</si>
  <si>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OPŽP-SEN LRN Martin.údolí Cvikov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</si>
  <si>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OPŽP-SEN LRN Martin.údolí Cvikov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</si>
  <si>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IROP - SČ Muzem - 3. etapa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</si>
  <si>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 - SČ Muzem - 3. etapa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</si>
  <si>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Záchrana pokladů - SČ Muzeum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</si>
  <si>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Záchrana pokladů - SČ Muzeum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</si>
  <si>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Napojení Průmyslové zóny Jih v Liberci na I/35</t>
  </si>
  <si>
    <t>Obnova a údržba alejí na Novoborsku</t>
  </si>
  <si>
    <t>Závazné a specifické ukazatele rozpočtu 2020 a jejich finanční limity</t>
  </si>
  <si>
    <t>v tis. Kč</t>
  </si>
  <si>
    <t>číslo kap. rozpočtu</t>
  </si>
  <si>
    <t>ORJ</t>
  </si>
  <si>
    <t>Název kapitoly rozpočtu / odboru</t>
  </si>
  <si>
    <t>SR 2019</t>
  </si>
  <si>
    <t>NR 2020</t>
  </si>
  <si>
    <t>ZASTUPITELSTVO</t>
  </si>
  <si>
    <t>01</t>
  </si>
  <si>
    <t>odbor kancelář hejtmana</t>
  </si>
  <si>
    <t>15</t>
  </si>
  <si>
    <t>odbor kancelář ředitele</t>
  </si>
  <si>
    <t>KRAJSKÝ ÚŘAD</t>
  </si>
  <si>
    <t>ÚČELOVÉ PŘÍSPĚVKY PO</t>
  </si>
  <si>
    <t>04</t>
  </si>
  <si>
    <t>odbor školství, mládeže, tělovýchovy a sportu</t>
  </si>
  <si>
    <t>05</t>
  </si>
  <si>
    <t>odbor sociálních věcí</t>
  </si>
  <si>
    <t>06</t>
  </si>
  <si>
    <t>odbor dopravy</t>
  </si>
  <si>
    <t>07</t>
  </si>
  <si>
    <t>odbor kultury, památkové péče a CR</t>
  </si>
  <si>
    <t>08</t>
  </si>
  <si>
    <t>odbor životního prostředí a zemědělství</t>
  </si>
  <si>
    <t>09</t>
  </si>
  <si>
    <t>odbor zdravotnictví</t>
  </si>
  <si>
    <t>PŘÍSPĚVKOVÉ ORGANIZACE</t>
  </si>
  <si>
    <t>18</t>
  </si>
  <si>
    <t>oddělení sekretariátu ředitele - pojištění majetku PO</t>
  </si>
  <si>
    <t>919</t>
  </si>
  <si>
    <t>rezervy pro řešení krajských PO</t>
  </si>
  <si>
    <t>PŮSOBNOSTI</t>
  </si>
  <si>
    <t>02</t>
  </si>
  <si>
    <t>odbor regionálního rozvoje a evropských projektů</t>
  </si>
  <si>
    <t>03</t>
  </si>
  <si>
    <t>ekonomický odbor</t>
  </si>
  <si>
    <t>10</t>
  </si>
  <si>
    <t>právní odbor</t>
  </si>
  <si>
    <t>11</t>
  </si>
  <si>
    <t>odbor územního plánování</t>
  </si>
  <si>
    <t>12</t>
  </si>
  <si>
    <t>odbor informatiky</t>
  </si>
  <si>
    <t>14</t>
  </si>
  <si>
    <t>odbor investic a správy nemovitého majetku</t>
  </si>
  <si>
    <t>oddělení sekretariátu ředitele</t>
  </si>
  <si>
    <t>TRANSFERY</t>
  </si>
  <si>
    <t>KAPITÁLOVÉ VÝDAJE</t>
  </si>
  <si>
    <t>POKLADNÍ SPRÁVA</t>
  </si>
  <si>
    <t>odbor ekonomický - rezervy výpadků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</si>
  <si>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</si>
  <si>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</si>
  <si>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</si>
  <si>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>SPOLUFINANCOVÁNÍ  EU</t>
  </si>
  <si>
    <t xml:space="preserve">odbor regionálního rozvoje a evropských projektů                    </t>
  </si>
  <si>
    <t>odbor kultury, památkové péče a cestovního ruchu</t>
  </si>
  <si>
    <t xml:space="preserve">odbor investic a správy nemovitého majetku            </t>
  </si>
  <si>
    <t>ÚVĚRY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</si>
  <si>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</si>
  <si>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</si>
  <si>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</si>
  <si>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</si>
  <si>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</si>
  <si>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</si>
  <si>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</si>
  <si>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>VÝDAJE kraje CELKEM</t>
  </si>
  <si>
    <t>PŘÍJMY  kraje CELKEM</t>
  </si>
  <si>
    <t>SALDO ROZPOČTU</t>
  </si>
  <si>
    <t>strana 1</t>
  </si>
  <si>
    <t>ROZPOČET LIBERECKÉHO KRAJE 2020</t>
  </si>
  <si>
    <t xml:space="preserve">r e k a p i t u l a c e </t>
  </si>
  <si>
    <t>Výdajové limity kapitol a resortů rozpočtu kraje na rok 2020</t>
  </si>
  <si>
    <t>1. Výdajové kapitoly rozpočtu kraje na rok 2020</t>
  </si>
  <si>
    <t>resorty</t>
  </si>
  <si>
    <t>zastupitelstvo</t>
  </si>
  <si>
    <t>krajský úřad</t>
  </si>
  <si>
    <t>účelové příspěvky PO</t>
  </si>
  <si>
    <t>příspěvkové organizace</t>
  </si>
  <si>
    <t>působnosti</t>
  </si>
  <si>
    <t>transfery</t>
  </si>
  <si>
    <t>pokladní správa</t>
  </si>
  <si>
    <t>kapitálové výdaje</t>
  </si>
  <si>
    <t>spolufinanco- vání EU</t>
  </si>
  <si>
    <t>úvěry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</si>
  <si>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</si>
  <si>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</si>
  <si>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</si>
  <si>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</si>
  <si>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</si>
  <si>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</si>
  <si>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doprava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</si>
  <si>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</si>
  <si>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</si>
  <si>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</si>
  <si>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</si>
  <si>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</si>
  <si>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</si>
  <si>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</si>
  <si>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</si>
  <si>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sekretar. ředitele</t>
  </si>
  <si>
    <t>kapitoly celkem</t>
  </si>
  <si>
    <t>strana 2</t>
  </si>
  <si>
    <t xml:space="preserve">resorty </t>
  </si>
  <si>
    <t>třída 8</t>
  </si>
  <si>
    <t>sociální fond</t>
  </si>
  <si>
    <t>dotační fond</t>
  </si>
  <si>
    <t>krizový fond</t>
  </si>
  <si>
    <t>fond ochr. vod</t>
  </si>
  <si>
    <t>lesnický fond</t>
  </si>
  <si>
    <t>peněžní fondy</t>
  </si>
  <si>
    <t>financování</t>
  </si>
  <si>
    <t>(splátka úvěru)</t>
  </si>
  <si>
    <t>sociální věci</t>
  </si>
  <si>
    <t>3. Saldo příjmů a výdajů rozpočtu kraje 2020</t>
  </si>
  <si>
    <t>příjmy a zdroje rozpočtu 2020</t>
  </si>
  <si>
    <t>výdaje rozpočtu kraje 2020</t>
  </si>
  <si>
    <t>saldo příjmů a výdajů rozpočtu 2020</t>
  </si>
  <si>
    <t>splátka úvěru na revitalizaci pozemních komukací prostřednictvím třídy 8xxx - financování</t>
  </si>
  <si>
    <t>splátka úvěru na revitalizaci mostů na silnicích II. a III. tř. prostřednictvím třídy 8xxx - finan.</t>
  </si>
  <si>
    <t>saldo příjmů a výdajů, včetně splátek jistin úvěrů z rozpočtu 2020</t>
  </si>
  <si>
    <t>Limity pro přípravu rozpočtu 2020</t>
  </si>
  <si>
    <t>Návrh limitů 2020 ze SVR</t>
  </si>
  <si>
    <t>30. ročník Československého semináře - moderní dějiny</t>
  </si>
  <si>
    <t>Projekt Paměť národa / Post Bellum, o.p.s.</t>
  </si>
  <si>
    <t>Slavnosti řeky Nisy</t>
  </si>
  <si>
    <t>Spolupráce s TUL (odborné projekty)</t>
  </si>
  <si>
    <t>marketinová podpora</t>
  </si>
  <si>
    <t>0180483</t>
  </si>
  <si>
    <t>0180482</t>
  </si>
  <si>
    <t>0170014</t>
  </si>
  <si>
    <t>limit pro 2020</t>
  </si>
  <si>
    <r>
      <t xml:space="preserve">Smartakcelerátor LK </t>
    </r>
    <r>
      <rPr>
        <sz val="8"/>
        <color indexed="12"/>
        <rFont val="Arial"/>
        <family val="2"/>
        <charset val="238"/>
      </rPr>
      <t>- udržitelnost projektu spolufinancovaného EU</t>
    </r>
  </si>
  <si>
    <t>1792180000</t>
  </si>
  <si>
    <t>2800240000</t>
  </si>
  <si>
    <t>Další akce</t>
  </si>
  <si>
    <r>
      <t xml:space="preserve">OPŽP-Biotop pro ropuchu Žízníkov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</si>
  <si>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sz val="8"/>
        <rFont val="Arial"/>
        <family val="2"/>
        <charset val="238"/>
      </rPr>
      <t>TP ČR-Sasko (MFP) Konvent´a 2020 -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(100% na příslušný rok)</t>
    </r>
  </si>
  <si>
    <r>
      <rPr>
        <sz val="8"/>
        <rFont val="Arial"/>
        <family val="2"/>
        <charset val="238"/>
      </rPr>
      <t>TP ČR-Sasko (MFP) Konvent´a 2020 -</t>
    </r>
    <r>
      <rPr>
        <sz val="8"/>
        <color rgb="FFFF0000"/>
        <rFont val="Arial"/>
        <family val="2"/>
        <charset val="238"/>
      </rPr>
      <t xml:space="preserve"> předfinancování </t>
    </r>
    <r>
      <rPr>
        <sz val="8"/>
        <rFont val="Arial"/>
        <family val="2"/>
        <charset val="238"/>
      </rPr>
      <t>(100% na příslušný rok)</t>
    </r>
  </si>
  <si>
    <t>LSPP + Frýdlant</t>
  </si>
  <si>
    <t>Podpora zdravotnictví v regionu</t>
  </si>
  <si>
    <t>Odvody PO - příjmy rozpočtu 2020</t>
  </si>
  <si>
    <t>Moderniz.infrastrukt.KÚLK,obnova technol.centra</t>
  </si>
  <si>
    <t>Správa majetku kraje - FAMA provoz</t>
  </si>
  <si>
    <t>organizační změna - do roku 2019 v kap. 914 18</t>
  </si>
  <si>
    <t>Systém energetického mamanementu</t>
  </si>
  <si>
    <t>organizační změna - od roku 2020 v kap. 914 14</t>
  </si>
  <si>
    <t>Komoditní burza - centrální výběr dodavatele EE a ZP</t>
  </si>
  <si>
    <t>144134</t>
  </si>
  <si>
    <t>Správa majetku kraje - FAMA software, moduly</t>
  </si>
  <si>
    <r>
      <t xml:space="preserve">OPŽP 4.3. - Tůně - zadržení vody Frýdlantsko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</si>
  <si>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 4.3. - Tůně - zadržení vody Frýdlantsko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</si>
  <si>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 4.3. - Nádrže - zadržení vody Frýdlantsko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</si>
  <si>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 4.3. - Nádrže - zadržení vody Frýdlantsko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(100% na příslušný rok)</t>
    </r>
  </si>
  <si>
    <t>souhrn opatření ochrany před povodněmi v LK</t>
  </si>
  <si>
    <t>Konference Aleje 2019</t>
  </si>
  <si>
    <t>příprava projektů do národního programu ŽP</t>
  </si>
  <si>
    <t>Publikace a osvětové  materiály</t>
  </si>
  <si>
    <t>Vzdělávání a metodická pomoc</t>
  </si>
  <si>
    <t>Sanace staré ekologické zátěže v Srní - Ing. V. Ladýř-LADEO</t>
  </si>
  <si>
    <t>08800360000</t>
  </si>
  <si>
    <t>0860010000</t>
  </si>
  <si>
    <t>Aktualizace koncepce ochrany přírody z roku 2014</t>
  </si>
  <si>
    <t>7500671705</t>
  </si>
  <si>
    <t>Umělecké dílo pro budovu Severočeského muzea v Liberci</t>
  </si>
  <si>
    <t>Koncert 25. výročí spolupráce St. Gallen</t>
  </si>
  <si>
    <t>Strategie rozvoje PO 2021 - 2026</t>
  </si>
  <si>
    <t xml:space="preserve">Kniha roku </t>
  </si>
  <si>
    <t>projekty v rámci Interreg V-A ČR-Polsko 2014-2020 a v rámci programu ČR-Sasko 2014-2020 - Českopolská Hřebenovka východní část</t>
  </si>
  <si>
    <t>Taneční a pohybové studio Magdaléna - Tanec, tanec</t>
  </si>
  <si>
    <t>Anifilm - festival animovaných filmů</t>
  </si>
  <si>
    <t>Oslavy Ještědu</t>
  </si>
  <si>
    <t>Soutěž o nejlepší kroniku</t>
  </si>
  <si>
    <t>07801150000</t>
  </si>
  <si>
    <t>07803020000</t>
  </si>
  <si>
    <t>07801930000</t>
  </si>
  <si>
    <t>07803100000</t>
  </si>
  <si>
    <t>07600030000</t>
  </si>
  <si>
    <r>
      <rPr>
        <b/>
        <sz val="8"/>
        <rFont val="Arial"/>
        <family val="2"/>
        <charset val="238"/>
      </rPr>
      <t>Za společným dědictvím na kole i pěšky</t>
    </r>
    <r>
      <rPr>
        <sz val="8"/>
        <rFont val="Arial"/>
        <family val="2"/>
        <charset val="238"/>
      </rPr>
      <t xml:space="preserve">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</si>
  <si>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>MČRT Brána do světa sbírek</t>
    </r>
    <r>
      <rPr>
        <sz val="8"/>
        <rFont val="Arial"/>
        <family val="2"/>
        <charset val="238"/>
      </rPr>
      <t xml:space="preserve">, návratná finanční výpomoc - </t>
    </r>
    <r>
      <rPr>
        <sz val="8"/>
        <color rgb="FFFF0000"/>
        <rFont val="Arial"/>
        <family val="2"/>
        <charset val="238"/>
      </rPr>
      <t>předfinancování LK</t>
    </r>
  </si>
  <si>
    <r>
      <rPr>
        <b/>
        <sz val="8"/>
        <rFont val="Arial"/>
        <family val="2"/>
        <charset val="238"/>
      </rPr>
      <t>Česko-polská Hřebenovka - východní čás</t>
    </r>
    <r>
      <rPr>
        <sz val="8"/>
        <rFont val="Arial"/>
        <family val="2"/>
        <charset val="238"/>
      </rPr>
      <t xml:space="preserve">t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</si>
  <si>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>Centrální depozitář pro PO resortu Kultur</t>
    </r>
    <r>
      <rPr>
        <sz val="8"/>
        <rFont val="Arial"/>
        <family val="2"/>
        <charset val="238"/>
      </rPr>
      <t xml:space="preserve">y - </t>
    </r>
    <r>
      <rPr>
        <sz val="8"/>
        <color rgb="FF0000FF"/>
        <rFont val="Arial"/>
        <family val="2"/>
        <charset val="238"/>
      </rPr>
      <t xml:space="preserve">spolufinancování LK </t>
    </r>
  </si>
  <si>
    <t>07600081705</t>
  </si>
  <si>
    <r>
      <rPr>
        <b/>
        <sz val="8"/>
        <rFont val="Arial"/>
        <family val="2"/>
        <charset val="238"/>
      </rPr>
      <t>SML - Česko-německé vztahy očima dítět</t>
    </r>
    <r>
      <rPr>
        <sz val="8"/>
        <rFont val="Arial"/>
        <family val="2"/>
        <charset val="238"/>
      </rPr>
      <t>e -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</si>
  <si>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>SML Záchrana pokladů ze sbírek SM</t>
    </r>
    <r>
      <rPr>
        <sz val="8"/>
        <rFont val="Arial"/>
        <family val="2"/>
        <charset val="238"/>
      </rPr>
      <t xml:space="preserve">L - </t>
    </r>
    <r>
      <rPr>
        <sz val="8"/>
        <color rgb="FFFF0000"/>
        <rFont val="Arial"/>
        <family val="2"/>
        <charset val="238"/>
      </rPr>
      <t xml:space="preserve">předfinancování LK 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</si>
  <si>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>SML - Česko-německé vztahy očima dítět</t>
    </r>
    <r>
      <rPr>
        <sz val="8"/>
        <rFont val="Arial"/>
        <family val="2"/>
        <charset val="238"/>
      </rPr>
      <t xml:space="preserve">e - </t>
    </r>
    <r>
      <rPr>
        <sz val="8"/>
        <color indexed="12"/>
        <rFont val="Arial"/>
        <family val="2"/>
        <charset val="238"/>
      </rPr>
      <t>spolufinancová</t>
    </r>
    <r>
      <rPr>
        <sz val="8"/>
        <color rgb="FF0000FF"/>
        <rFont val="Arial"/>
        <family val="2"/>
        <charset val="238"/>
      </rPr>
      <t>ní LK</t>
    </r>
    <r>
      <rPr>
        <sz val="8"/>
        <rFont val="Arial"/>
        <family val="2"/>
        <charset val="238"/>
      </rPr>
      <t xml:space="preserve"> (100% na příslušný rok)</t>
    </r>
  </si>
  <si>
    <r>
      <rPr>
        <b/>
        <sz val="8"/>
        <rFont val="Arial"/>
        <family val="2"/>
        <charset val="238"/>
      </rPr>
      <t>MČRT Restaurování historických artefaktů</t>
    </r>
    <r>
      <rPr>
        <sz val="8"/>
        <rFont val="Arial"/>
        <family val="2"/>
        <charset val="238"/>
      </rPr>
      <t xml:space="preserve"> - </t>
    </r>
    <r>
      <rPr>
        <sz val="8"/>
        <color indexed="12"/>
        <rFont val="Arial"/>
        <family val="2"/>
        <charset val="238"/>
      </rPr>
      <t xml:space="preserve">spolufinancování LK </t>
    </r>
    <r>
      <rPr>
        <sz val="8"/>
        <color theme="1"/>
        <rFont val="Arial"/>
        <family val="2"/>
        <charset val="238"/>
      </rPr>
      <t>(100%</t>
    </r>
    <r>
      <rPr>
        <sz val="8"/>
        <rFont val="Arial"/>
        <family val="2"/>
        <charset val="238"/>
      </rPr>
      <t xml:space="preserve"> na příslušný rok)</t>
    </r>
  </si>
  <si>
    <r>
      <rPr>
        <b/>
        <sz val="8"/>
        <rFont val="Arial"/>
        <family val="2"/>
        <charset val="238"/>
      </rPr>
      <t>MČRT Restaurování historických artefaktů</t>
    </r>
    <r>
      <rPr>
        <sz val="8"/>
        <rFont val="Arial"/>
        <family val="2"/>
        <charset val="238"/>
      </rPr>
      <t xml:space="preserve"> - </t>
    </r>
    <r>
      <rPr>
        <sz val="8"/>
        <color rgb="FFFF0000"/>
        <rFont val="Arial"/>
        <family val="2"/>
        <charset val="238"/>
      </rPr>
      <t>předfinancování LK</t>
    </r>
    <r>
      <rPr>
        <sz val="8"/>
        <color theme="1"/>
        <rFont val="Arial"/>
        <family val="2"/>
        <charset val="238"/>
      </rPr>
      <t xml:space="preserve"> (100% na </t>
    </r>
    <r>
      <rPr>
        <sz val="8"/>
        <rFont val="Arial"/>
        <family val="2"/>
        <charset val="238"/>
      </rPr>
      <t>příslušný rok)</t>
    </r>
  </si>
  <si>
    <r>
      <rPr>
        <b/>
        <sz val="8"/>
        <rFont val="Arial"/>
        <family val="2"/>
        <charset val="238"/>
      </rPr>
      <t>SML Záchrana pokladů ze sbírek SM</t>
    </r>
    <r>
      <rPr>
        <sz val="8"/>
        <rFont val="Arial"/>
        <family val="2"/>
        <charset val="238"/>
      </rPr>
      <t xml:space="preserve">L - </t>
    </r>
    <r>
      <rPr>
        <sz val="8"/>
        <color indexed="12"/>
        <rFont val="Arial"/>
        <family val="2"/>
        <charset val="238"/>
      </rPr>
      <t>spolufinancov</t>
    </r>
    <r>
      <rPr>
        <sz val="8"/>
        <color rgb="FF0000FF"/>
        <rFont val="Arial"/>
        <family val="2"/>
        <charset val="238"/>
      </rPr>
      <t>ání LK</t>
    </r>
    <r>
      <rPr>
        <sz val="8"/>
        <rFont val="Arial"/>
        <family val="2"/>
        <charset val="238"/>
      </rPr>
      <t xml:space="preserve"> (100% na příslušný rok)</t>
    </r>
  </si>
  <si>
    <t>70200000000</t>
  </si>
  <si>
    <t>70100000000</t>
  </si>
  <si>
    <t>70300000000</t>
  </si>
  <si>
    <t>70500000000</t>
  </si>
  <si>
    <t>70600000000</t>
  </si>
  <si>
    <t>Odvody PO - příjmy rozpočtu 202019</t>
  </si>
  <si>
    <t>dopravní obslužnost drážní</t>
  </si>
  <si>
    <t>dotace na nostalgické jízdy a propagaci IDOL</t>
  </si>
  <si>
    <t>PD Greenway Jizera úsek Líšný – Železný Brod</t>
  </si>
  <si>
    <t>06800460000</t>
  </si>
  <si>
    <t>06800453019</t>
  </si>
  <si>
    <t>06800280000</t>
  </si>
  <si>
    <t>Demolice objektů v oblasti Ralska</t>
  </si>
  <si>
    <t>PD - páteřní cyklotrasy</t>
  </si>
  <si>
    <t>III/28411 Roztoky u Jilemnice</t>
  </si>
  <si>
    <t>III/28617 Mříčná</t>
  </si>
  <si>
    <t>II/290 Sklenařice - Vysoké nad Jizerou</t>
  </si>
  <si>
    <t>III/26836 Lindava</t>
  </si>
  <si>
    <r>
      <t>IROP - Silnice II/290 Sklenařice - Vysoké nad Jizerou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</si>
  <si>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</si>
  <si>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t xml:space="preserve">ORJ 03 - ekonomický odbor </t>
  </si>
  <si>
    <t xml:space="preserve">pokladní správa - závazný limit výdajů </t>
  </si>
  <si>
    <t>924</t>
  </si>
  <si>
    <t>úvěry - závazný limit výdajů</t>
  </si>
  <si>
    <t>914 03 - Působnosti / ekonomický odbor</t>
  </si>
  <si>
    <t>914 03</t>
  </si>
  <si>
    <t>Finanční operace a platby daní krajem</t>
  </si>
  <si>
    <t>030100</t>
  </si>
  <si>
    <t>kontrola, porady a přezkum hospodaření kraje</t>
  </si>
  <si>
    <t>030101</t>
  </si>
  <si>
    <t xml:space="preserve">Moody´s Europe - rating kraje </t>
  </si>
  <si>
    <t>030102</t>
  </si>
  <si>
    <t>účetní, daňové a ekonomické poradenství</t>
  </si>
  <si>
    <t>030200</t>
  </si>
  <si>
    <t>platby daní a finanční operace</t>
  </si>
  <si>
    <t>030300</t>
  </si>
  <si>
    <t>krajské porady,semináře a školení</t>
  </si>
  <si>
    <t>030600</t>
  </si>
  <si>
    <t>činnost regionální správy - služby peněžních ústavů</t>
  </si>
  <si>
    <t>919 03 - Pokladní správa / ekonomický odbor</t>
  </si>
  <si>
    <t>919 03</t>
  </si>
  <si>
    <t>P O K L A D N Í   S P R Á V A</t>
  </si>
  <si>
    <t>výdajový limit kapitoly</t>
  </si>
  <si>
    <t>0319000000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</si>
  <si>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</si>
  <si>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</si>
  <si>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</si>
  <si>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</si>
  <si>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</si>
  <si>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</si>
  <si>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923 03 - Spolufinancování EU / ekonomický odbor</t>
  </si>
  <si>
    <t>923 03</t>
  </si>
  <si>
    <t>Rezervy na kofinancování IROP a TOP</t>
  </si>
  <si>
    <t>924 - Úvěry / resortní výdajové limity</t>
  </si>
  <si>
    <t>Ú V Ě R Y</t>
  </si>
  <si>
    <t>resort ekonomický</t>
  </si>
  <si>
    <t>k tomu Splátka úvěrů na revitalizaci pozemních komukací a mostního úvěru prostřednictvím třídy 8xxx - financování</t>
  </si>
  <si>
    <t>k tomu třída 8xxx - financování - splátky jistin úvěrů Revitalizace pozemních komunikací a Komplexní revitalizace mostů</t>
  </si>
  <si>
    <t>v tom Splátka jistiny Revitalizace pozemních komunikací</t>
  </si>
  <si>
    <t>v tom Splátka jistiny Komplexní revitalizace mostů na silnicích II. a III. třídy na území LK</t>
  </si>
  <si>
    <t xml:space="preserve">924 03 - Úvěry / ekonomický odbor </t>
  </si>
  <si>
    <t>924 03</t>
  </si>
  <si>
    <t>0305000000</t>
  </si>
  <si>
    <t>Splátky úvěru na revitalizaci pozemních komunikací</t>
  </si>
  <si>
    <t>splátky úroků a poplatků</t>
  </si>
  <si>
    <t>0305030000</t>
  </si>
  <si>
    <t xml:space="preserve">Splátky úvěru na rekonstrukce mostů na silnicích </t>
  </si>
  <si>
    <t>Splátky úvěrů na revitalizaci pozemních komunikací a revitalizaci mostů prostřednictvím třídy 8xxx - financování</t>
  </si>
  <si>
    <t>Financování</t>
  </si>
  <si>
    <t>Splátka úvěru na revitalizaci pozemních komunikací</t>
  </si>
  <si>
    <t>třída 8xxx</t>
  </si>
  <si>
    <t xml:space="preserve">splátky jistiny </t>
  </si>
  <si>
    <t>Splátka úvěru na Komplexní revitalizace mostů na silnicích II. a III. třídy na území LK</t>
  </si>
  <si>
    <t>celkové předpokládané náklady na profinancování úvěrových smluv činí v úhrnu 111 175 tis.Kč</t>
  </si>
  <si>
    <t>05500731501</t>
  </si>
  <si>
    <t>05500741504</t>
  </si>
  <si>
    <t>05500751508</t>
  </si>
  <si>
    <t>05500761508</t>
  </si>
  <si>
    <t>05500771509</t>
  </si>
  <si>
    <t>05500781509</t>
  </si>
  <si>
    <t>05500791510</t>
  </si>
  <si>
    <t>05500801510</t>
  </si>
  <si>
    <t>05500811512</t>
  </si>
  <si>
    <t>05500821512</t>
  </si>
  <si>
    <t>05500831515</t>
  </si>
  <si>
    <t>05500841515</t>
  </si>
  <si>
    <t>05500851520</t>
  </si>
  <si>
    <t>05500861522</t>
  </si>
  <si>
    <t>05500870000</t>
  </si>
  <si>
    <t>Koordinátor pro záležitosti národnost. menšin a cizinců</t>
  </si>
  <si>
    <t>Rodinná politika</t>
  </si>
  <si>
    <t>0590841507</t>
  </si>
  <si>
    <t>0590781510</t>
  </si>
  <si>
    <t>0590791514</t>
  </si>
  <si>
    <t>0590801514</t>
  </si>
  <si>
    <t>0590811514</t>
  </si>
  <si>
    <t>0590821520</t>
  </si>
  <si>
    <t>0590831501</t>
  </si>
  <si>
    <t>0590871513</t>
  </si>
  <si>
    <t>APOSS Liberec, p. o. - transformace Nová Ves, PD na 2 objekty Vratislavice</t>
  </si>
  <si>
    <t>DCDS Jablonec nad Nisou - transformace DOZP - nákup pozemku a zpracování PD</t>
  </si>
  <si>
    <t xml:space="preserve">DD Velké Hamry-přístavba DZR - navýšení kap. I.et. </t>
  </si>
  <si>
    <r>
      <t xml:space="preserve">Systémová podpora práce s rodinou v LK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</si>
  <si>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Sympozium uměleckoprůmyslových škol 2020</t>
  </si>
  <si>
    <t>0487070000</t>
  </si>
  <si>
    <t xml:space="preserve">Zpracování investičního záměru - Obnova a rozvoj Klasického areálu Harrachov (skokanské můstky) </t>
  </si>
  <si>
    <t>Burza středních škol v České Lípě 2020 - doprava žáků</t>
  </si>
  <si>
    <t>Singltrek pod Smrkem, Lázně Libverda, o.p.s. - Správa a údržba singltrek.stezek</t>
  </si>
  <si>
    <t>04806910000</t>
  </si>
  <si>
    <t>04806970000</t>
  </si>
  <si>
    <t>04806690000</t>
  </si>
  <si>
    <t>ČT AUTHOR CUP, TERRA SPORT s.r.o., IČO: 01626761</t>
  </si>
  <si>
    <t>SpinFit dětský MTB cup Libereckého kraje, SpinFit Liberec z.s., IČO:4674668</t>
  </si>
  <si>
    <t>Setkání olympioniků, Nadační fond Severočeských olympioniků, IČO: 28740297</t>
  </si>
  <si>
    <t>JBC 4X Revelations - závody světového poháru ve fourcrossu horských kol, Revelations z.s., IČO:02202808</t>
  </si>
  <si>
    <t>Macha Lake Open, Macha Lake, z.s., IČO: 06519598</t>
  </si>
  <si>
    <t>Mezinárodní tenisový turnaj Svijany Open, Liberecký tenisový klub z.s., IČO: 44224087</t>
  </si>
  <si>
    <t>Rally Bohemia, AUTOKLUB BOHEMIA SPORT v AČR, IČO: 75057930</t>
  </si>
  <si>
    <t>Sport Live, SFM, s.r.o., IČO: 44568118</t>
  </si>
  <si>
    <t>Dostihové dny v Mimoni, Jezdecký a dostihový spolek Mimoň, IČO:05688191</t>
  </si>
  <si>
    <t>Okresní hospodářská komora Semily, Tyršova 457, Semily - Burza středních škol 2020</t>
  </si>
  <si>
    <t>Bike Park Polevsko - Centrum sportu dětí a mládeže</t>
  </si>
  <si>
    <t>Zlatý oříšek - podpora mimořádně nadaných a úspěšných dětí České republiky</t>
  </si>
  <si>
    <t>Podpora ojedinělých projektů zaměřených na řešení naléhavých potřeb v oblasti vzdělávání a školství v průběhu roku - záštity</t>
  </si>
  <si>
    <t>Střední průmyslová škola strojní a elektrotechnická a Vyšší odborná škola, Liberec, p.o. - oprava střechy na hlavní budově Masarykova, Liberec - dokončení</t>
  </si>
  <si>
    <t>Gymnázium Dr. Antona Randy, Jablonec nad Nisou, p.o. - výstavba obslužného objektu pro sportovce</t>
  </si>
  <si>
    <r>
      <t xml:space="preserve">Strategické plánování rozvoje vzdělávací soustavy LK - </t>
    </r>
    <r>
      <rPr>
        <sz val="8"/>
        <color rgb="FF00B050"/>
        <rFont val="Arial"/>
        <family val="2"/>
        <charset val="238"/>
      </rPr>
      <t>financování LK</t>
    </r>
    <r>
      <rPr>
        <sz val="8"/>
        <rFont val="Arial"/>
        <family val="2"/>
        <charset val="238"/>
      </rPr>
      <t xml:space="preserve"> (100% na příslušný rok)</t>
    </r>
  </si>
  <si>
    <t>Běžné provozní výdaje</t>
  </si>
  <si>
    <t>0100210000</t>
  </si>
  <si>
    <t>odměny a odvody (nečlenů zastupitelstva)</t>
  </si>
  <si>
    <t>ochranné pomůcky</t>
  </si>
  <si>
    <t>nákup materiálu</t>
  </si>
  <si>
    <t>ostatní pojistné</t>
  </si>
  <si>
    <t>Platy zaměstnanců a osobní výdaje zaměstnanců kraje</t>
  </si>
  <si>
    <t>5015000000</t>
  </si>
  <si>
    <t>Audity + EFQM</t>
  </si>
  <si>
    <t xml:space="preserve">ochranné pomůcky, léky a zdravotnický materiál </t>
  </si>
  <si>
    <t>1590240000</t>
  </si>
  <si>
    <t>1590250000</t>
  </si>
  <si>
    <t>1590270000</t>
  </si>
  <si>
    <t>1590280000</t>
  </si>
  <si>
    <t>1590300000</t>
  </si>
  <si>
    <t>1590290000</t>
  </si>
  <si>
    <t>1590260000</t>
  </si>
  <si>
    <t>rekonstrukce EPS (elektronický požární systém) v budově KÚ LK</t>
  </si>
  <si>
    <t>rekonstrukce areálových rozvodů (kanalizace okolo úřadu...)</t>
  </si>
  <si>
    <t>rekonstrukce výtahů</t>
  </si>
  <si>
    <t>výměna dveří na terasu v 17. patře</t>
  </si>
  <si>
    <t>zastřešení terasy v 17. patře</t>
  </si>
  <si>
    <t>rekonstrukce parkovacích ploch</t>
  </si>
  <si>
    <t>rekonstrukce mřížek do výústek indukčních jednotek v 11. až 16. patře</t>
  </si>
  <si>
    <t>limit pro               2020</t>
  </si>
  <si>
    <t>limit pro           2020</t>
  </si>
  <si>
    <t>914 01</t>
  </si>
  <si>
    <t>029100</t>
  </si>
  <si>
    <t>oslavy významných výročí</t>
  </si>
  <si>
    <t>peněžité dary a neinvestiční transfery</t>
  </si>
  <si>
    <t>Podpora akcí Československé obce legionářské</t>
  </si>
  <si>
    <t>Kongres českých polonistických sdružení</t>
  </si>
  <si>
    <t>0170019</t>
  </si>
  <si>
    <t>0181026</t>
  </si>
  <si>
    <t>0170018</t>
  </si>
  <si>
    <t>;</t>
  </si>
  <si>
    <t>2650010000</t>
  </si>
  <si>
    <t>Vesnice roku - kronika</t>
  </si>
  <si>
    <t>Vesnice roku - knihovna</t>
  </si>
  <si>
    <t>Partnerství pro zdravé a chytré plánování</t>
  </si>
  <si>
    <t>02640030000</t>
  </si>
  <si>
    <t>projekt ukončen</t>
  </si>
  <si>
    <t>02650070000</t>
  </si>
  <si>
    <r>
      <t xml:space="preserve">OPTP - RSK III.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</si>
  <si>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OPTP - RSK III. -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</si>
  <si>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projekt nebyl podpořen</t>
  </si>
  <si>
    <t>pro rok 2020 pokryto vše</t>
  </si>
  <si>
    <t>předpokládaná potřeba na r. 2020 1.660.000 (spoluf. i předf.), realizace nejdříve 2. pol. roku 2020, bude upřesněno, bude řešeno při vypořádání 923</t>
  </si>
  <si>
    <t>02630030000</t>
  </si>
  <si>
    <t>Rezervy kapitálových výdajů Kotlíkové dotace - II.etapa</t>
  </si>
  <si>
    <t>02630040000</t>
  </si>
  <si>
    <t>Rezervy kapitálových výdajů Kotlíkové dotace III</t>
  </si>
  <si>
    <t>02630050000</t>
  </si>
  <si>
    <t>Kotlíkové dotace III - NIV</t>
  </si>
  <si>
    <t>02680000000</t>
  </si>
  <si>
    <t>Kotlíkové dotace II - NIV</t>
  </si>
  <si>
    <t>04502100000</t>
  </si>
  <si>
    <t>ZŠ a MŠ logopedická, Liberec</t>
  </si>
  <si>
    <t>Gymnázium a Obchodní akademie, Tanvald, Školní 305</t>
  </si>
  <si>
    <t>Pedagogicko-psychologická poradna, Jablonec n. N.</t>
  </si>
  <si>
    <t>Gymnázium, SOŠ a Střední zdravotnická škola, Jilemnice, Tkalcovská 460</t>
  </si>
  <si>
    <t>SPC logopedické  a surdopedické, Liberec, E. Krásnohorské</t>
  </si>
  <si>
    <t>veletrh vzdělávání a práce</t>
  </si>
  <si>
    <t>0487110000</t>
  </si>
  <si>
    <t>0487000000</t>
  </si>
  <si>
    <t>0487120000</t>
  </si>
  <si>
    <t>Veletrh vzdělávání a práce</t>
  </si>
  <si>
    <t>Soutěže - podpora talentovaných dětí a mládeže</t>
  </si>
  <si>
    <t>Asociace pro mládež, vědu a techniku AMAVET, z.s., Starochodovská 1360/78, Praha 4, 14900 - Festival vědy a techniky pro děti a mládež</t>
  </si>
  <si>
    <t xml:space="preserve">DDÚ, SVP a ZŠ, Liberec, p.o. - Zajištění provozu ambulantních střediskek výchovné péče </t>
  </si>
  <si>
    <t>04807960000</t>
  </si>
  <si>
    <t>04807220000</t>
  </si>
  <si>
    <t>04808340000</t>
  </si>
  <si>
    <t>04808350000</t>
  </si>
  <si>
    <t>nový název DU</t>
  </si>
  <si>
    <t>převod ze sport.společ.aktivit</t>
  </si>
  <si>
    <t>převod z podpory sportu</t>
  </si>
  <si>
    <t>04807560000</t>
  </si>
  <si>
    <t>04807620000</t>
  </si>
  <si>
    <t>04807600000</t>
  </si>
  <si>
    <t>04807580000</t>
  </si>
  <si>
    <t>04807590000</t>
  </si>
  <si>
    <t>04807570000</t>
  </si>
  <si>
    <t>04807610000</t>
  </si>
  <si>
    <t>04807540000</t>
  </si>
  <si>
    <t>04807550000</t>
  </si>
  <si>
    <t>Sportovní akce - individuální dotace</t>
  </si>
  <si>
    <t>04808360000</t>
  </si>
  <si>
    <t>nespecifikovaná rezerva</t>
  </si>
  <si>
    <t>0491891456</t>
  </si>
  <si>
    <t>ZŠ a MŠ pro tělesně postižené, Liberec, p.o. - rekonstrukce objektu  domova mládeže, Zeyerova 31, Liberec</t>
  </si>
  <si>
    <t>0491881428</t>
  </si>
  <si>
    <t>Střední uměleckoprůmyslová škola a VOŠ, Turnov, Skálova 373, p.o. - Oprava střechy</t>
  </si>
  <si>
    <t>havarijní stav</t>
  </si>
  <si>
    <t>04501651421</t>
  </si>
  <si>
    <t xml:space="preserve">4.1 Program Volnočasových aktivit </t>
  </si>
  <si>
    <t>upravena částka ve prospěch 4.23 a 4.26</t>
  </si>
  <si>
    <t>4.3 Program Specifická primární prevence rizikového chování</t>
  </si>
  <si>
    <t>4.7 Program Podpora kompenzačních pomůcek pro žáky s podpůrnými opatřeními</t>
  </si>
  <si>
    <t>částka schválena usn. č. 177/19/ZK</t>
  </si>
  <si>
    <t>Gymnázium a SOŠ a Střední zdravotnická škola, Jilemnice, Tkalcovská 460</t>
  </si>
  <si>
    <t>05501xx1505</t>
  </si>
  <si>
    <t>Domov Sluneční dvůr - Automobil pro Sosnovou</t>
  </si>
  <si>
    <t>nový</t>
  </si>
  <si>
    <t>05501xx1509</t>
  </si>
  <si>
    <t>Domov důchodců Sloup v Čechách - Rekonstrukce EPS (elektrická požární signalizace)</t>
  </si>
  <si>
    <t>05501xx1512</t>
  </si>
  <si>
    <t>Domov důchodců Jablonecké Paseky - Systém generálního klíče</t>
  </si>
  <si>
    <t>Domov důchodců Jablonecké Paseky - Rekonstrukce toalet v přízemí</t>
  </si>
  <si>
    <t>Domov důchodců Jablonecké Paseky - Revitalizace okolí, zahrad a lesa s vodní nádrží</t>
  </si>
  <si>
    <t>05501xx1513</t>
  </si>
  <si>
    <t>Domov důchodců Velké Hamry - Nákup dieselagregátu</t>
  </si>
  <si>
    <t>Domov důchodců Velké Hamry - Nákup hygienické bariérové pračky</t>
  </si>
  <si>
    <t>Ostara</t>
  </si>
  <si>
    <t xml:space="preserve">Sociální práce - metodická pomoc obcím </t>
  </si>
  <si>
    <t>Krajská setkání pěstounů</t>
  </si>
  <si>
    <t>Poradní sbor</t>
  </si>
  <si>
    <t>Zabezpečení psychologických a lékařských posudků pro náhradní rodinnou péči</t>
  </si>
  <si>
    <t>změna názvu</t>
  </si>
  <si>
    <t>Ppěstounská péče - lékařské a psycholog. posudky</t>
  </si>
  <si>
    <t>Metodická činnost romského koordinátora</t>
  </si>
  <si>
    <t>Metodické vedení sociálních služeb</t>
  </si>
  <si>
    <t>Filantropická burza</t>
  </si>
  <si>
    <t>Spolufinancování objednaných lůžek subjektům zařazeným do základní sítě sociálních služeb</t>
  </si>
  <si>
    <t>054805</t>
  </si>
  <si>
    <t>Zpracování odborných posudků, konzultační činnost a právní služby</t>
  </si>
  <si>
    <t>úprava názvu</t>
  </si>
  <si>
    <t>Strategie sociálních služeb poskytovatelů a obcí</t>
  </si>
  <si>
    <t>Protidrogová politika</t>
  </si>
  <si>
    <t>Metodická pomoc obcím v rámci veřejného opatrovnictví</t>
  </si>
  <si>
    <t>05700010000</t>
  </si>
  <si>
    <t>05700070000</t>
  </si>
  <si>
    <t>05700910000</t>
  </si>
  <si>
    <t>05701080000</t>
  </si>
  <si>
    <t>05701050000</t>
  </si>
  <si>
    <t>05800060000</t>
  </si>
  <si>
    <t>05800090000</t>
  </si>
  <si>
    <t>05800170000</t>
  </si>
  <si>
    <t>Činnost organizací sdružujících seniory</t>
  </si>
  <si>
    <t>05701090000</t>
  </si>
  <si>
    <t>05908xx1520</t>
  </si>
  <si>
    <t>05908xx1522</t>
  </si>
  <si>
    <t>05600050000</t>
  </si>
  <si>
    <t>realizace od 1.10.2019</t>
  </si>
  <si>
    <t>Programy resortu sociálních věcí</t>
  </si>
  <si>
    <t>Krajská správa silnic LK p.o. - realizace příkazní smlouvy Silnice LK a.s. na ZIMNÍ ÚDRŽBU 2020</t>
  </si>
  <si>
    <t>Krajská správa silnic LK p.o. - realizace příkazní smlouvy Silnice LK a.s. na BĚŽNOU ÚDRŽBU 2020</t>
  </si>
  <si>
    <t>0650000000</t>
  </si>
  <si>
    <t>0653000000</t>
  </si>
  <si>
    <t>0656000000</t>
  </si>
  <si>
    <t>0661000000</t>
  </si>
  <si>
    <t>0663000000</t>
  </si>
  <si>
    <t>0663020000</t>
  </si>
  <si>
    <t>0663030000</t>
  </si>
  <si>
    <t>0663040000</t>
  </si>
  <si>
    <t>06800270000</t>
  </si>
  <si>
    <t>06800613007</t>
  </si>
  <si>
    <t>0685530000</t>
  </si>
  <si>
    <t>zahájení VZ v 2019</t>
  </si>
  <si>
    <t>0685570000</t>
  </si>
  <si>
    <t>0685610000</t>
  </si>
  <si>
    <t>finacováno z IROP</t>
  </si>
  <si>
    <t>0685620000</t>
  </si>
  <si>
    <t>finance v UR 2019</t>
  </si>
  <si>
    <t>0690900000</t>
  </si>
  <si>
    <t>0690910000</t>
  </si>
  <si>
    <t>06620210000</t>
  </si>
  <si>
    <r>
      <t>IROP - II/268 Mimoň-hranice Libereckého kraje, 2. etapa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</si>
  <si>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t>zpracování projektové žádosti</t>
  </si>
  <si>
    <t>06620220000</t>
  </si>
  <si>
    <t>Závazek spolufinancování bude schválen v 11/2019</t>
  </si>
  <si>
    <t>06620230000</t>
  </si>
  <si>
    <t>06620240000</t>
  </si>
  <si>
    <r>
      <t>IROP - Silnice III/2784 Světlá pod Ještědem - Horní Hanychov, 1. etapa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</si>
  <si>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t>06620250000</t>
  </si>
  <si>
    <r>
      <t>IROP - Silnice III/2784 Světlá pod Ještědem - Horní Hanychov, 2. etapa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</si>
  <si>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t>VMGČL - Rekonstrukce zahrady šatlavy</t>
  </si>
  <si>
    <t>7500611704-7500661704</t>
  </si>
  <si>
    <t>VMGČL - Instalace nový výsuvných regálů VMGCL, Zpřístupěnní historického fondu, Restaurování vzorníků, výukové programy, Stálá expozice o těžbě uranu, nákup sbírkového obrazu</t>
  </si>
  <si>
    <t>7500991702</t>
  </si>
  <si>
    <t>7501001703</t>
  </si>
  <si>
    <t>OGL - Střecha budovy</t>
  </si>
  <si>
    <t>7501011701</t>
  </si>
  <si>
    <t>KVK - Databáze regionálních osobností</t>
  </si>
  <si>
    <t>7501021702</t>
  </si>
  <si>
    <t>SML - Slavnostní otevření muzea</t>
  </si>
  <si>
    <t>0712000000</t>
  </si>
  <si>
    <t>0729000000</t>
  </si>
  <si>
    <t>0721000000</t>
  </si>
  <si>
    <t>0725000000</t>
  </si>
  <si>
    <t>0726000000</t>
  </si>
  <si>
    <t>0731000000</t>
  </si>
  <si>
    <t>0733000000</t>
  </si>
  <si>
    <t>0737000000</t>
  </si>
  <si>
    <t>0738000000</t>
  </si>
  <si>
    <t>0744000000</t>
  </si>
  <si>
    <t>0745000000</t>
  </si>
  <si>
    <t>0750060000</t>
  </si>
  <si>
    <t>0750110000</t>
  </si>
  <si>
    <t>0750140000</t>
  </si>
  <si>
    <t>0755000000</t>
  </si>
  <si>
    <t>0756000000</t>
  </si>
  <si>
    <t>0748000000</t>
  </si>
  <si>
    <t>07700230000</t>
  </si>
  <si>
    <t>07700240000</t>
  </si>
  <si>
    <t>Marketingové aktivity -Sdružení pro rozvoj cestovního ruchu LK</t>
  </si>
  <si>
    <t xml:space="preserve">Mezinár. hud. festival Lípa Musica - ABOR Č. Lípa </t>
  </si>
  <si>
    <t xml:space="preserve">Mezinár.pěvecký festival Bohemia Cantát Liberec - Bohemia Cantát </t>
  </si>
  <si>
    <t>Mezinárodní folklórní festival v Jablonci n. N. - Eurocentrum s.r.o. Jbc</t>
  </si>
  <si>
    <t>Kultura z.s. - BIG BAND JAM</t>
  </si>
  <si>
    <t>0780130 0000</t>
  </si>
  <si>
    <t>0780133 0000</t>
  </si>
  <si>
    <t>Naivní divadlo Lbc - Mateřinka (bienále)</t>
  </si>
  <si>
    <t xml:space="preserve">Sdružení pro veletrhy dětské knihy - Festival dětského čtenářství  </t>
  </si>
  <si>
    <t>Kino Varšava z.s. - Febiofest</t>
  </si>
  <si>
    <t xml:space="preserve">ARCHA 13 - Bitva u Liberce </t>
  </si>
  <si>
    <t>Naivní divadlo - Doprava dětí na představení</t>
  </si>
  <si>
    <t>ARBOR - Koncert pro Liberecký kraj</t>
  </si>
  <si>
    <t>Kultura z.s. - Majáles</t>
  </si>
  <si>
    <t>07803270000</t>
  </si>
  <si>
    <t>07700250000</t>
  </si>
  <si>
    <t>Kniha roku</t>
  </si>
  <si>
    <t>07800020000</t>
  </si>
  <si>
    <t>Muzem Jablonec n. Nisou - Trienále</t>
  </si>
  <si>
    <t>07805150000</t>
  </si>
  <si>
    <t>07805160000</t>
  </si>
  <si>
    <t>07805175008</t>
  </si>
  <si>
    <t>Město Turnov - 150. výročí J. Pekaře</t>
  </si>
  <si>
    <t>07803200000</t>
  </si>
  <si>
    <t>YASHICA s.r.o. - Létofest</t>
  </si>
  <si>
    <t>07804380000</t>
  </si>
  <si>
    <t>Broumovsko - Memorandum Pískovcová skalní města</t>
  </si>
  <si>
    <t>07600130000</t>
  </si>
  <si>
    <t>07600141705</t>
  </si>
  <si>
    <t>07600151702</t>
  </si>
  <si>
    <t>07600161702</t>
  </si>
  <si>
    <t>70400000000</t>
  </si>
  <si>
    <t>7.6 Řemeslná a zážitkova turistika</t>
  </si>
  <si>
    <t>70700000000</t>
  </si>
  <si>
    <t>7.7 Podpora cestovního ruchu v turistických oblastech</t>
  </si>
  <si>
    <t>70800000000</t>
  </si>
  <si>
    <t>7.8 Podpora infocenter</t>
  </si>
  <si>
    <t xml:space="preserve">70900000000 </t>
  </si>
  <si>
    <t>7.9 Podpora nadregionálních témat a produktů CR</t>
  </si>
  <si>
    <t>081000</t>
  </si>
  <si>
    <t>081200</t>
  </si>
  <si>
    <t>081202</t>
  </si>
  <si>
    <t>081900</t>
  </si>
  <si>
    <t>082100</t>
  </si>
  <si>
    <t>083000</t>
  </si>
  <si>
    <t>083100</t>
  </si>
  <si>
    <t>083101</t>
  </si>
  <si>
    <t>084000</t>
  </si>
  <si>
    <t>084001</t>
  </si>
  <si>
    <t>084100</t>
  </si>
  <si>
    <t>084200</t>
  </si>
  <si>
    <t>085000</t>
  </si>
  <si>
    <t>085001</t>
  </si>
  <si>
    <t>085200</t>
  </si>
  <si>
    <t>085300</t>
  </si>
  <si>
    <t>085302</t>
  </si>
  <si>
    <t>085303</t>
  </si>
  <si>
    <t>Podpora zpětného odběru</t>
  </si>
  <si>
    <t>086000</t>
  </si>
  <si>
    <t>086100</t>
  </si>
  <si>
    <r>
      <t xml:space="preserve">činnost </t>
    </r>
    <r>
      <rPr>
        <sz val="8"/>
        <color rgb="FFFF0000"/>
        <rFont val="Arial"/>
        <family val="2"/>
        <charset val="238"/>
      </rPr>
      <t xml:space="preserve">a školení </t>
    </r>
    <r>
      <rPr>
        <sz val="8"/>
        <rFont val="Arial"/>
        <family val="2"/>
        <charset val="238"/>
      </rPr>
      <t>povodňového orgánu</t>
    </r>
  </si>
  <si>
    <t>sloučení položek 086100, 086200 (zjednodušení)</t>
  </si>
  <si>
    <t>086200</t>
  </si>
  <si>
    <t>dtto</t>
  </si>
  <si>
    <t>086201</t>
  </si>
  <si>
    <t>086301</t>
  </si>
  <si>
    <t>086XXX</t>
  </si>
  <si>
    <t>aktualizace povodňových plánů</t>
  </si>
  <si>
    <t>087000</t>
  </si>
  <si>
    <t>087100</t>
  </si>
  <si>
    <t>087200</t>
  </si>
  <si>
    <t>087202</t>
  </si>
  <si>
    <t>087300</t>
  </si>
  <si>
    <t>087600</t>
  </si>
  <si>
    <t>087700</t>
  </si>
  <si>
    <t>088400</t>
  </si>
  <si>
    <t>088500</t>
  </si>
  <si>
    <t>088600</t>
  </si>
  <si>
    <t>089000</t>
  </si>
  <si>
    <t>083005</t>
  </si>
  <si>
    <t>085006</t>
  </si>
  <si>
    <t>085010</t>
  </si>
  <si>
    <t>085011</t>
  </si>
  <si>
    <t>085012</t>
  </si>
  <si>
    <t>085013</t>
  </si>
  <si>
    <t>08800370000</t>
  </si>
  <si>
    <t>08800380000</t>
  </si>
  <si>
    <t>projekt zahájen v roce 2019</t>
  </si>
  <si>
    <t>088XXXXXXX</t>
  </si>
  <si>
    <t>přechází z OKPSCR</t>
  </si>
  <si>
    <t>086XXXXXX</t>
  </si>
  <si>
    <t>08600051801</t>
  </si>
  <si>
    <t>80600000000</t>
  </si>
  <si>
    <t>*</t>
  </si>
  <si>
    <t>* Výše odvodů je ovlivněna darováním části nemovitého majetku Jizerské magistrály, a to liniové stavby</t>
  </si>
  <si>
    <t xml:space="preserve"> a mostků Černá hora dle Smlouvy č. OLP/3802/2019.</t>
  </si>
  <si>
    <t>1490971910</t>
  </si>
  <si>
    <t>ZZS LK - Výstavba výjezdové základny Rokytnice</t>
  </si>
  <si>
    <t>9500161910</t>
  </si>
  <si>
    <t>9500171910</t>
  </si>
  <si>
    <t>09700110000</t>
  </si>
  <si>
    <t>09700120000</t>
  </si>
  <si>
    <t>09700130000</t>
  </si>
  <si>
    <t>09700140000</t>
  </si>
  <si>
    <t>09700150000</t>
  </si>
  <si>
    <t>09700160000</t>
  </si>
  <si>
    <t>09700170000</t>
  </si>
  <si>
    <t>0990680000</t>
  </si>
  <si>
    <t>Výstavba parkovacího domu, Lávka a kultivace okolí sídla Libereckého kraje</t>
  </si>
  <si>
    <t>ukončený projekt</t>
  </si>
  <si>
    <t>prozatím se nepředpokládá realizace</t>
  </si>
  <si>
    <t>energetické zhodnocení</t>
  </si>
  <si>
    <t>bude ukončeno 2019</t>
  </si>
  <si>
    <t xml:space="preserve">v 1Q bude stačit 1.000; poníženo o 5.000 (na Muzeum) </t>
  </si>
  <si>
    <r>
      <t xml:space="preserve">OPŽP-SEN zdravod.škola Turnov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</si>
  <si>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 xml:space="preserve">v 1Q bude stačit 1.000; poníženo o 4800 (na Muzeum) </t>
  </si>
  <si>
    <r>
      <t xml:space="preserve">OPŽP-SEN zdravod.škola Turnov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</si>
  <si>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t xml:space="preserve">v 1Q bude stačit 1.000; poníženo o 4000 (1150 na Knihovnu; 2.850 na transformace Sosnová) </t>
  </si>
  <si>
    <t>v 1Q bude stačit 850; poníženo o 2.850 (2650 na transformace Sosnová; 100 na hospodaření s vodou OAČL, 100 na SEN Textilní)</t>
  </si>
  <si>
    <r>
      <t xml:space="preserve">MAS 68 - učebna jazyků a IT, SŠHL Frýdlant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</si>
  <si>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MAS 68 - učebna jazyků a IT, SŠHL Frýdlant 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</si>
  <si>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>OPŽP 1.3.2. - hospodaření s vodou v OAČL -</t>
    </r>
    <r>
      <rPr>
        <i/>
        <sz val="8"/>
        <color indexed="12"/>
        <rFont val="Arial"/>
        <family val="2"/>
        <charset val="238"/>
      </rPr>
      <t xml:space="preserve"> spolufinancování LK </t>
    </r>
    <r>
      <rPr>
        <i/>
        <sz val="8"/>
        <rFont val="Arial"/>
        <family val="2"/>
        <charset val="238"/>
      </rPr>
      <t>(100% na příslušný rok)</t>
    </r>
  </si>
  <si>
    <r>
      <t xml:space="preserve">OPŽP 1.3.2. - hospodaření s vodou v OAČL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</si>
  <si>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 - SEN SPŠ textilní Liberec- 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</si>
  <si>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 - SEN SPŠ textilní Liberec- 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</si>
  <si>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IROP Transformace – Domov Sluneční dvůr, p. o. SOSNOVÁ - </t>
    </r>
    <r>
      <rPr>
        <sz val="8"/>
        <color indexed="12"/>
        <rFont val="Arial"/>
        <family val="2"/>
        <charset val="238"/>
      </rPr>
      <t>spolufinancování LK</t>
    </r>
  </si>
  <si>
    <t>probíhá stavba, musí být hotovo 06/2020 (navýšeno ze zateplováků)</t>
  </si>
  <si>
    <r>
      <t>IROP Transformace – Domov Sluneční dvůr, p. o SOSNOVÁ -</t>
    </r>
    <r>
      <rPr>
        <sz val="8"/>
        <color indexed="10"/>
        <rFont val="Arial"/>
        <family val="2"/>
        <charset val="238"/>
      </rPr>
      <t xml:space="preserve"> předfinancování LK</t>
    </r>
  </si>
  <si>
    <t>realizace projektu ukončena</t>
  </si>
  <si>
    <t>prozatím nejistý zdroj financování (IPRÚ); nevíme zda se bude realizovat</t>
  </si>
  <si>
    <t>není předána DPS (nebude stavba), bude probíhat demolice</t>
  </si>
  <si>
    <r>
      <t xml:space="preserve">OPŽP-SEN domov pro seniory Vratislavice - </t>
    </r>
    <r>
      <rPr>
        <sz val="8"/>
        <color indexed="12"/>
        <rFont val="Arial"/>
        <family val="2"/>
        <charset val="238"/>
      </rPr>
      <t>spolufinancování LK (</t>
    </r>
    <r>
      <rPr>
        <sz val="8"/>
        <rFont val="Arial"/>
        <family val="2"/>
        <charset val="238"/>
      </rPr>
      <t>100% na příslušný rok)</t>
    </r>
  </si>
  <si>
    <r>
      <t xml:space="preserve">OPŽP-SEN domov pro seniory Vratislavice - </t>
    </r>
    <r>
      <rPr>
        <sz val="8"/>
        <color indexed="10"/>
        <rFont val="Arial"/>
        <family val="2"/>
        <charset val="238"/>
      </rPr>
      <t xml:space="preserve">předfinancování LK </t>
    </r>
    <r>
      <rPr>
        <sz val="8"/>
        <rFont val="Arial"/>
        <family val="2"/>
        <charset val="238"/>
      </rPr>
      <t>(100% na příslušný rok)</t>
    </r>
  </si>
  <si>
    <r>
      <t xml:space="preserve">OPŽP-SEN domov pro seniory Vratislavice rekuperace - </t>
    </r>
    <r>
      <rPr>
        <sz val="8"/>
        <color indexed="12"/>
        <rFont val="Arial"/>
        <family val="2"/>
        <charset val="238"/>
      </rPr>
      <t>spolufinancování LK (</t>
    </r>
    <r>
      <rPr>
        <sz val="8"/>
        <rFont val="Arial"/>
        <family val="2"/>
        <charset val="238"/>
      </rPr>
      <t>100% na příslušný rok)</t>
    </r>
  </si>
  <si>
    <r>
      <t xml:space="preserve">OPŽP-SEN domov pro seniory Vratislavice rekuperace- </t>
    </r>
    <r>
      <rPr>
        <sz val="8"/>
        <color indexed="10"/>
        <rFont val="Arial"/>
        <family val="2"/>
        <charset val="238"/>
      </rPr>
      <t xml:space="preserve">předfinancování LK </t>
    </r>
    <r>
      <rPr>
        <sz val="8"/>
        <rFont val="Arial"/>
        <family val="2"/>
        <charset val="238"/>
      </rPr>
      <t>(100% na příslušný rok)</t>
    </r>
  </si>
  <si>
    <r>
      <t xml:space="preserve">OPŽP-SEN CIPS Tanvaldská LBC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</si>
  <si>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OPŽP-SEN CIPS Tanvaldská LBC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</si>
  <si>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1.2 - Autobusové nádraží Liberec -</t>
    </r>
    <r>
      <rPr>
        <i/>
        <sz val="8"/>
        <color indexed="12"/>
        <rFont val="Arial"/>
        <family val="2"/>
        <charset val="238"/>
      </rPr>
      <t xml:space="preserve"> 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</si>
  <si>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>IROP 1.2 - Autobusové nádraží Liberec -</t>
    </r>
    <r>
      <rPr>
        <i/>
        <sz val="8"/>
        <color indexed="10"/>
        <rFont val="Arial"/>
        <family val="2"/>
        <charset val="238"/>
      </rPr>
      <t xml:space="preserve"> předfinancování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</si>
  <si>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>IROP 1.2 Parkovací dům u autobus. nádraží Liberec -</t>
    </r>
    <r>
      <rPr>
        <i/>
        <sz val="8"/>
        <color indexed="12"/>
        <rFont val="Arial"/>
        <family val="2"/>
        <charset val="238"/>
      </rPr>
      <t xml:space="preserve"> 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</si>
  <si>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>IROP 1.2 Parkovací dům u autobus. nádraží Liberec -</t>
    </r>
    <r>
      <rPr>
        <i/>
        <sz val="8"/>
        <color indexed="10"/>
        <rFont val="Arial"/>
        <family val="2"/>
        <charset val="238"/>
      </rPr>
      <t xml:space="preserve"> předfinancování LK</t>
    </r>
    <r>
      <rPr>
        <i/>
        <sz val="8"/>
        <rFont val="Arial"/>
        <family val="2"/>
        <charset val="238"/>
      </rPr>
      <t xml:space="preserve"> (100% na příslušný rok)</t>
    </r>
  </si>
  <si>
    <t>projekt bude finančně ukončen v roce 2020, obdržíme závěrečnou dotaci</t>
  </si>
  <si>
    <r>
      <t xml:space="preserve">OPŽP-SEN Vlastivědné muzeum ČL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</si>
  <si>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OPŽP-SEN Vlastivědné muzeum ČL - </t>
    </r>
    <r>
      <rPr>
        <sz val="8"/>
        <color indexed="10"/>
        <rFont val="Arial"/>
        <family val="2"/>
        <charset val="238"/>
      </rPr>
      <t xml:space="preserve">předfinancování LK </t>
    </r>
    <r>
      <rPr>
        <sz val="8"/>
        <rFont val="Arial"/>
        <family val="2"/>
        <charset val="238"/>
      </rPr>
      <t>(100% na příslušný rok)</t>
    </r>
  </si>
  <si>
    <t>projekt nepodpořen z IROP, nebude se realizovat v původním návrhu</t>
  </si>
  <si>
    <t>v 1Q potřeba 200 tis; navýšeno z SEN SŠHL Frýdlant</t>
  </si>
  <si>
    <r>
      <t xml:space="preserve">OPŽP-SEN dětská LRN Cvikov (Pavilon C)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</si>
  <si>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stavba leden 2020</t>
  </si>
  <si>
    <r>
      <t xml:space="preserve">OPŽP-SEN dětská LRN Cvikov (Pavilon C)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</si>
  <si>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t>odchodné uvolněných členů ZK při skončení výkonu funkce</t>
  </si>
  <si>
    <t xml:space="preserve">konzultační, právní a poradenské služby </t>
  </si>
  <si>
    <t>Parky, zeleň a parkoviště</t>
  </si>
  <si>
    <t>Tuzemské cestovné zaměstnanců krajského úřadu</t>
  </si>
  <si>
    <t>Zahraniční cestovné zaměstnanců krajského úřadu</t>
  </si>
  <si>
    <t>Autoprovoz</t>
  </si>
  <si>
    <t>Stravování</t>
  </si>
  <si>
    <t>Limitované položky</t>
  </si>
  <si>
    <t>drobný hmotný dlouhodobý majetek</t>
  </si>
  <si>
    <t>voda</t>
  </si>
  <si>
    <t>teplo</t>
  </si>
  <si>
    <t>elektrická energie</t>
  </si>
  <si>
    <t>služby telekomunikací a radiokomunikací</t>
  </si>
  <si>
    <t>Rezerva na neočekávané výdaje EŘLZ a PIKE</t>
  </si>
  <si>
    <t>1550010000</t>
  </si>
  <si>
    <t>PIKE - Posilování institucionální kapacity a efektivnosti</t>
  </si>
  <si>
    <t>1550020000</t>
  </si>
  <si>
    <t>EŘLZ - Efektivní řízení lidských zdrojů</t>
  </si>
  <si>
    <t>stroje, přístroje a zařízení</t>
  </si>
  <si>
    <t>rekonstrukce kamerového systému Krajského úřadu Libereckého kraje</t>
  </si>
  <si>
    <t>modernizace ústředen</t>
  </si>
  <si>
    <t>studie využitelnosti prostor v budově KÚ LK</t>
  </si>
  <si>
    <t>1590310000</t>
  </si>
  <si>
    <t>1590xx0000</t>
  </si>
  <si>
    <t>ORJ 18 - oddělení sekretariátu ředitele</t>
  </si>
  <si>
    <t>913 18 - Příspěvkové organizace / oddělení sekretariátu ředitele</t>
  </si>
  <si>
    <t>navýšeno, dle domluvy 23.7.mělo být 350 tis. Kč</t>
  </si>
  <si>
    <t>LIBERECKÝ KRAJ</t>
  </si>
  <si>
    <t>kap.</t>
  </si>
  <si>
    <t>rozpočtové kapitoly kraje</t>
  </si>
  <si>
    <t>SVR</t>
  </si>
  <si>
    <t>účelové příspěvky PO (příspěvkové organizace kraje)</t>
  </si>
  <si>
    <t>organizační rozpočtové jednotky (odbory krajského úřadu)</t>
  </si>
  <si>
    <t>příspěvkové organizace kraje</t>
  </si>
  <si>
    <t>odbor kancelář hejtmana (OKH)</t>
  </si>
  <si>
    <t>působnosti (přenes.a samost.působnost krajského úřadu a kraje vykonávaná odbory KÚ)</t>
  </si>
  <si>
    <t>odbor regionálního rozvoje a evropských projektů (ORREP)</t>
  </si>
  <si>
    <t>účelové neinvestiční dotace v resortu školství</t>
  </si>
  <si>
    <t>ekonomický odbor (EO)</t>
  </si>
  <si>
    <t>odbor školství, mládeže, tělovýchovy a sportu (OŠMTS)</t>
  </si>
  <si>
    <t>odbor sociálních věcí (OSV)</t>
  </si>
  <si>
    <t>odbor dopravy (OD)</t>
  </si>
  <si>
    <t>účelové investiční dotace v resortu školství</t>
  </si>
  <si>
    <t>odbor kultury, památkové péče a cestovního ruchu (OKPPCR)</t>
  </si>
  <si>
    <t>spolufinancování EU</t>
  </si>
  <si>
    <t>odbor životního prostředí a zemědělství (OŽPZ)</t>
  </si>
  <si>
    <t>odbor zdravotnictví (OZ)</t>
  </si>
  <si>
    <t xml:space="preserve">sociální fond </t>
  </si>
  <si>
    <t>právní odbor (OP)</t>
  </si>
  <si>
    <t>odbor územního plánování a stavebného řádu (OÚPSŘ)</t>
  </si>
  <si>
    <t xml:space="preserve">odbor informatiky (OI) </t>
  </si>
  <si>
    <t>fond ochrany vod</t>
  </si>
  <si>
    <t>13</t>
  </si>
  <si>
    <t xml:space="preserve">správní odbor (OS) </t>
  </si>
  <si>
    <t>odbor investic a správy nemovitého majetku (OISNM)</t>
  </si>
  <si>
    <t>odbor kancelář ředitele (OKŘ)</t>
  </si>
  <si>
    <t>oddělení sekretariátu ředitele (OSŘ)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</si>
  <si>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</si>
  <si>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</si>
  <si>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</si>
  <si>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</si>
  <si>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</si>
  <si>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</si>
  <si>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</si>
  <si>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</si>
  <si>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L i b e r e c k ý   k r a j</t>
  </si>
  <si>
    <t xml:space="preserve">u k a z a t e l </t>
  </si>
  <si>
    <t>Příjmy a finanční zdroje Libereckého kraje  celkem</t>
  </si>
  <si>
    <t>běžné (neinvestiční) příjmy celkem</t>
  </si>
  <si>
    <t>kapitálové (investiční) příjmy celkem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</si>
  <si>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</si>
  <si>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</si>
  <si>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</si>
  <si>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</si>
  <si>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</si>
  <si>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</si>
  <si>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</si>
  <si>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přijaté úvěry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</si>
  <si>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</si>
  <si>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</si>
  <si>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</si>
  <si>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</si>
  <si>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</si>
  <si>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daňové příjmy - ostatní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</si>
  <si>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</si>
  <si>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</si>
  <si>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</si>
  <si>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</si>
  <si>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životního prostředí</t>
  </si>
  <si>
    <t>nedaňové příjmy - odvody PO v resortu zdravotnictví</t>
  </si>
  <si>
    <t>nedaňové příjmy - odvody PO na investice OISNM</t>
  </si>
  <si>
    <t>214x</t>
  </si>
  <si>
    <t>nedaňové příjmy - příjmy z úroků a realizace fin.majetku</t>
  </si>
  <si>
    <t>nedaňové příjmy - poplatky za oděr podzemních vod</t>
  </si>
  <si>
    <t>24xx</t>
  </si>
  <si>
    <t>nedaňové příjmy - přijaté splátky půjčených prostředků</t>
  </si>
  <si>
    <t>2xxx</t>
  </si>
  <si>
    <t>nedaňové příjmy ostatní</t>
  </si>
  <si>
    <t xml:space="preserve">Kapitálové (investiční) příjmy </t>
  </si>
  <si>
    <t>311x</t>
  </si>
  <si>
    <t>příjmy z prodeje dlouhodobého majetku</t>
  </si>
  <si>
    <t>Běžné (neinvestiční) dotace a příspěvky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</si>
  <si>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</si>
  <si>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</si>
  <si>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</si>
  <si>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</si>
  <si>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</t>
  </si>
  <si>
    <t>42xx</t>
  </si>
  <si>
    <t>ostatní investiční dotace  a příspěvky</t>
  </si>
  <si>
    <t xml:space="preserve">dlouhodobé přijaté půjčené prostředky </t>
  </si>
  <si>
    <t>Příjmy a finanční zdroje kraje celkem</t>
  </si>
  <si>
    <t xml:space="preserve">Daňové příjmy </t>
  </si>
  <si>
    <t>podíl kraje na sdílených daních státu</t>
  </si>
  <si>
    <t>ekonomický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</si>
  <si>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</si>
  <si>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</si>
  <si>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</si>
  <si>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</si>
  <si>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</si>
  <si>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</si>
  <si>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</si>
  <si>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dopravy</t>
  </si>
  <si>
    <t>vybírané odborem rozvoje venkova, zemědělství a životního prostředí</t>
  </si>
  <si>
    <t>vybírané odborem zdravotnictví</t>
  </si>
  <si>
    <t>vybírané odborem právním</t>
  </si>
  <si>
    <t>vybírané odborem informatiky</t>
  </si>
  <si>
    <t>vybírané odborem správním</t>
  </si>
  <si>
    <t>Gymnázium U Balvanu Jablonec nad Nisou</t>
  </si>
  <si>
    <t>Gymnázium Dr. Antona Randy Jablonec nad Nisou</t>
  </si>
  <si>
    <t xml:space="preserve">Střední škola a Mateřská škola Liberec </t>
  </si>
  <si>
    <t>Základní škola a MŠ pro sluchově postižené Liberec</t>
  </si>
  <si>
    <t>Dětský domov Dubá</t>
  </si>
  <si>
    <t>odvody PO v resortu školství, mládeže, tělovýchovy a sportu</t>
  </si>
  <si>
    <t>odvody PO v resortu rozvoje venkova, zemědělství a ŽP</t>
  </si>
  <si>
    <t>Středisko ekologické výchovy Oldřichov v Hájích</t>
  </si>
  <si>
    <t>ostatní nedaňové příjmy</t>
  </si>
  <si>
    <t>příjmy z úroků z  bankovních účtů</t>
  </si>
  <si>
    <t>poplatky za odebrané množství podzemních vod</t>
  </si>
  <si>
    <t>ostatní příjmy z vlastní činnosti - věcná břemena</t>
  </si>
  <si>
    <t>přijaté sankční platby</t>
  </si>
  <si>
    <t>X</t>
  </si>
  <si>
    <t>příspěvky na dopravní obslužnost od ostatních přispěvatelů</t>
  </si>
  <si>
    <t>digitální mapy veřejné správy</t>
  </si>
  <si>
    <t>příjmy z pronájmu ostat.nemovitostí a jejich částí, budova KÚ LK, budovy E a D, pronájmy a energie</t>
  </si>
  <si>
    <t>podnikatelský inkubátor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</si>
  <si>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</si>
  <si>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</si>
  <si>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</si>
  <si>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</si>
  <si>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Návrh rozpočtu Libereckého kraje                                           na rok 2020</t>
  </si>
  <si>
    <t>l i s t o p a d    2 0 1 9</t>
  </si>
  <si>
    <t>Seznam použitých zkratek a číselníků v rozpočtu Libereckého kraje na rok 2020</t>
  </si>
  <si>
    <t>UR 2019</t>
  </si>
  <si>
    <t>schválený rozpočet kraje na rok 2019</t>
  </si>
  <si>
    <t>upravený rozpočet kraje 2019 k 30.9.2019</t>
  </si>
  <si>
    <t>návrh rozpočtu kraje na rok 2020</t>
  </si>
  <si>
    <t>Střednědobý výhled rozpočtu LK na období let 2020 - 2023</t>
  </si>
  <si>
    <t>Příjmy rozpočtu kraje 2020</t>
  </si>
  <si>
    <t>Výdaje rozpočtu kraje 2020</t>
  </si>
  <si>
    <t>Příjmy a finanční zdroje rozpočtu 2020 - dílčí ukazatele</t>
  </si>
  <si>
    <t>ostatní příjmy</t>
  </si>
  <si>
    <t>Příjmy a finanční zdroje rozpočtu 2020 - závazné ukazatele</t>
  </si>
  <si>
    <t>Příjmy a finanční zdroje rozpočtu 2020 - specifické ukazatele</t>
  </si>
  <si>
    <t>UR 2019 / očekávaná skutečnost</t>
  </si>
  <si>
    <t>2. Kapitoly peněžních fondů rozpočtu kraje na rok 2020</t>
  </si>
  <si>
    <t>poplatky za znečišťování ovzduší</t>
  </si>
  <si>
    <t>Vlastní vnitř.dopravce,příp.mimořádná spl. Jistiny</t>
  </si>
  <si>
    <t xml:space="preserve">ÚČELOVÉ NEINVESTIČNÍ DOTACE NA ŠKOLSTVÍ </t>
  </si>
  <si>
    <t>předpokládaná potřeba pro 1Q, nelze odhadnout nevyčerpaný UR 2019 (navýšeno ze zateplováků)</t>
  </si>
  <si>
    <t>předpokládaná potřeba pro 1Q; z UR 2019 nic nezbyde (navýšeno ze zateplováků)</t>
  </si>
  <si>
    <t>nutno překlopit celý nedočerpaný UR 2019 do UR 2020</t>
  </si>
  <si>
    <t>NOVÉ: projektový záměr bude schválen 5. 11. 2019. Závazek první RK 2020 + ZK; finance potřeba už v lednu. V UR 2019 nejsou vyčleněny finance.</t>
  </si>
  <si>
    <t>Tradiční sportovní akce *</t>
  </si>
  <si>
    <t>*  do roku 2019 akce vedeny pod DU Sportovně společenské aktivity a DU Podpora sportu, od roku 2020 nově DU Tradiční sportovní akce a DU Sportovní akce - individuální dotace</t>
  </si>
  <si>
    <t>Sportovně společenské aktivity *</t>
  </si>
  <si>
    <t>Podpora sportu *</t>
  </si>
  <si>
    <t xml:space="preserve">5.825 tis. Kč přesunuto do kap. 920 14 </t>
  </si>
  <si>
    <t xml:space="preserve">přesun ze schváleného limitu kapitoly 912 09 </t>
  </si>
  <si>
    <t xml:space="preserve">v 1Q bude stačit 1000; poníženo o 4000 tis. Kč (2800 tis.Kč na Muzeum; 100 tis.Kč na tůně Frýdlantsko a 1100 tis.Kš na Knihovnu) </t>
  </si>
  <si>
    <t>NOVÉ: není schválen závazek, musí být schválen v roce 2019; možnost v lednu převést nedočerpaný UR 2019 (přechází závazek)</t>
  </si>
  <si>
    <t>1Q cca 500 tis, příští rok by se měl zahájit (IPRÚ)</t>
  </si>
  <si>
    <t>bude převedno jako smluvní závazek</t>
  </si>
  <si>
    <t>50 tis. Kč z kap. 910 01 a 250 tis. Kč z 919 03</t>
  </si>
  <si>
    <t>250 tis. Kč přesunuto do 926 01; 1.350 tis. Kč přesunuto do 913 07</t>
  </si>
  <si>
    <t>na 1Q postačuje 10% z NR 2020, poníženo o 320 tis na RSK III</t>
  </si>
  <si>
    <t>na 1Q postačuje 10% z NR 2020, poníženo o 450 tis na Konventu</t>
  </si>
  <si>
    <t>Závazek v ZK 22.10., většina aktivit bude hrazena v 1.Q.2020; celkové výdaje 717,2 tis.Kč, navýšeno o 450 tis. z SMART II</t>
  </si>
  <si>
    <t>na 1Q postačuje 100 tis. Kč + příp. dotace a NFV ve výši 6,5 mil Kč pro ARR (v případě potřeby bude řešeno z nedočerpaného UR 2019)</t>
  </si>
  <si>
    <t>požadavek na 1Q cca 320 tis Kč; 320 tis navýšeno z TP ČR-Sasko</t>
  </si>
  <si>
    <t>skutečná potřeba na rok 2020 je 1.133 tis.Kč (spoluf. i předf.), bude řešeno při vypořádání kap. 923, přidáno 200 tis z DDŮ Jindřichovice</t>
  </si>
  <si>
    <t>skutečná potřeba na rok 2020 bude cca 2.970 tis.Kč (spoluf. i předf.), bude řešeno při vypořádání kap. 923, odebráno 200 tis. do zeleň Hejnice</t>
  </si>
  <si>
    <t>realizace nejdřív ve 2. polovině 2020</t>
  </si>
  <si>
    <t>bude předmětem vypořádání kap. 923</t>
  </si>
  <si>
    <t>předpokládaná potřeba na r. 2020 1.385 tis.  Kč (spoluf. i předf.), realizace nejdříve 2. pol. roku 2020, bude upřesněno, bude řešeno při vypořádání kap. 923</t>
  </si>
  <si>
    <t>prostředky na 1.Q , na r. 2020 bude celkem potřeba 64 tis. (spoluf. i předf.), bude součástí vypořádání kap.923</t>
  </si>
  <si>
    <t>předpokládaná potřeba na r. 2020 3.990   tis.Kč (spoluf. i předf.), realizace nejdříve 2. pol. roku 2020, bude řešeno při vypořádání kap. 923</t>
  </si>
  <si>
    <t>skutečná potřeba na r. 2020 1.183 ntis. Kč, bude předmětem vypořádání kap. 923</t>
  </si>
  <si>
    <t>v lednu překlopit nedočerpaný UR 2019 do 2020</t>
  </si>
  <si>
    <t>RK 3.12. bude zapojeno předfinacování 69.540 tis. Kč, v lednu překlopit nedočerpný UR 2019 (celou alokaci 139.080,2 tis. Kč) do roku 2020</t>
  </si>
  <si>
    <t>v lednu překlopit nedočerpný UR 2019 do 2020</t>
  </si>
  <si>
    <t>akce řešena v r. 2019, kap. 920 14</t>
  </si>
  <si>
    <t>akce v r. 2019 v kap. 912 04</t>
  </si>
  <si>
    <t>Projekt rozdělen na dva projekty, přidána 2.etapa, závazek spolufinancování bude schválen v 11/2019</t>
  </si>
  <si>
    <t>8.6 Podpora retence vody v krajině</t>
  </si>
  <si>
    <t>13070000</t>
  </si>
  <si>
    <t xml:space="preserve">rozpočtová finanční rezerva kraje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</si>
</sst>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K_č_-;\-* #,##0.00\ _K_č_-;_-* &quot;-&quot;??\ _K_č_-;_-@_-"/>
    <numFmt numFmtId="164" formatCode="#,##0.000"/>
    <numFmt numFmtId="165" formatCode="#,##0.00_ ;[Red]\-#,##0.00\ "/>
    <numFmt numFmtId="166" formatCode="_-* #,##0.00\ _K_č_-;\-* #,##0.00\ _K_č_-;_-* \-??\ _K_č_-;_-@_-"/>
    <numFmt numFmtId="167" formatCode="0.00000"/>
    <numFmt numFmtId="168" formatCode="#,##0.00000"/>
    <numFmt numFmtId="169" formatCode="#,##0.00;[Red]#,##0.00"/>
    <numFmt numFmtId="170" formatCode="#,##0.000\ _K_č"/>
  </numFmts>
  <fonts count="13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10"/>
      <color indexed="12"/>
      <name val="Arial"/>
      <family val="2"/>
      <charset val="238"/>
    </font>
    <font>
      <b/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b/>
      <sz val="8"/>
      <color indexed="60"/>
      <name val="Arial"/>
      <family val="2"/>
      <charset val="238"/>
    </font>
    <font>
      <b/>
      <sz val="8"/>
      <color indexed="16"/>
      <name val="Arial"/>
      <family val="2"/>
      <charset val="238"/>
    </font>
    <font>
      <sz val="12"/>
      <name val="Arial"/>
      <family val="2"/>
      <charset val="238"/>
    </font>
    <font>
      <sz val="8"/>
      <color indexed="14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 CE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b/>
      <sz val="8"/>
      <color indexed="18"/>
      <name val="Arial"/>
      <family val="2"/>
      <charset val="238"/>
    </font>
    <font>
      <sz val="9"/>
      <color indexed="12"/>
      <name val="Arial"/>
      <family val="2"/>
      <charset val="238"/>
    </font>
    <font>
      <b/>
      <sz val="7"/>
      <color indexed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8"/>
      <color rgb="FF0070C0"/>
      <name val="Arial"/>
      <family val="2"/>
      <charset val="238"/>
    </font>
    <font>
      <sz val="8"/>
      <color rgb="FF00B050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0000F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rgb="FF800000"/>
      <name val="Arial"/>
      <family val="2"/>
      <charset val="238"/>
    </font>
    <font>
      <b/>
      <sz val="7"/>
      <color rgb="FF8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14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8"/>
      <color indexed="10"/>
      <name val="Arial"/>
      <family val="2"/>
    </font>
    <font>
      <sz val="8"/>
      <name val="Arial"/>
      <family val="2"/>
    </font>
    <font>
      <sz val="9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7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6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charset val="238"/>
    </font>
    <font>
      <b/>
      <sz val="8"/>
      <color theme="9" tint="-0.499984740745262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8"/>
      <color rgb="FF000080"/>
      <name val="Arial CE"/>
      <charset val="238"/>
    </font>
    <font>
      <b/>
      <sz val="8"/>
      <color rgb="FF00008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rgb="FF00B050"/>
      <name val="Arial"/>
      <family val="2"/>
      <charset val="238"/>
    </font>
    <font>
      <sz val="8"/>
      <color theme="9" tint="-0.499984740745262"/>
      <name val="Arial"/>
      <family val="2"/>
      <charset val="238"/>
    </font>
    <font>
      <i/>
      <sz val="8"/>
      <color indexed="8"/>
      <name val="Arial"/>
      <family val="2"/>
      <charset val="238"/>
    </font>
    <font>
      <strike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Times New Roman"/>
      <family val="1"/>
      <charset val="238"/>
    </font>
    <font>
      <b/>
      <sz val="28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8"/>
      <color rgb="FFFF0066"/>
      <name val="Arial"/>
      <family val="2"/>
      <charset val="238"/>
    </font>
    <font>
      <sz val="7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7"/>
      <color indexed="60"/>
      <name val="Arial"/>
      <family val="2"/>
      <charset val="238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</fills>
  <borders count="1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90">
    <xf numFmtId="0" fontId="0" fillId="0" borderId="0"/>
    <xf numFmtId="0" fontId="5" fillId="2" borderId="0" applyNumberFormat="0" applyBorder="0" applyAlignment="0" applyProtection="0"/>
    <xf numFmtId="0" fontId="54" fillId="27" borderId="0" applyNumberFormat="0" applyBorder="0" applyAlignment="0" applyProtection="0"/>
    <xf numFmtId="0" fontId="5" fillId="3" borderId="0" applyNumberFormat="0" applyBorder="0" applyAlignment="0" applyProtection="0"/>
    <xf numFmtId="0" fontId="54" fillId="28" borderId="0" applyNumberFormat="0" applyBorder="0" applyAlignment="0" applyProtection="0"/>
    <xf numFmtId="0" fontId="5" fillId="4" borderId="0" applyNumberFormat="0" applyBorder="0" applyAlignment="0" applyProtection="0"/>
    <xf numFmtId="0" fontId="54" fillId="29" borderId="0" applyNumberFormat="0" applyBorder="0" applyAlignment="0" applyProtection="0"/>
    <xf numFmtId="0" fontId="5" fillId="5" borderId="0" applyNumberFormat="0" applyBorder="0" applyAlignment="0" applyProtection="0"/>
    <xf numFmtId="0" fontId="54" fillId="30" borderId="0" applyNumberFormat="0" applyBorder="0" applyAlignment="0" applyProtection="0"/>
    <xf numFmtId="0" fontId="5" fillId="6" borderId="0" applyNumberFormat="0" applyBorder="0" applyAlignment="0" applyProtection="0"/>
    <xf numFmtId="0" fontId="54" fillId="31" borderId="0" applyNumberFormat="0" applyBorder="0" applyAlignment="0" applyProtection="0"/>
    <xf numFmtId="0" fontId="5" fillId="7" borderId="0" applyNumberFormat="0" applyBorder="0" applyAlignment="0" applyProtection="0"/>
    <xf numFmtId="0" fontId="54" fillId="32" borderId="0" applyNumberFormat="0" applyBorder="0" applyAlignment="0" applyProtection="0"/>
    <xf numFmtId="0" fontId="5" fillId="8" borderId="0" applyNumberFormat="0" applyBorder="0" applyAlignment="0" applyProtection="0"/>
    <xf numFmtId="0" fontId="54" fillId="33" borderId="0" applyNumberFormat="0" applyBorder="0" applyAlignment="0" applyProtection="0"/>
    <xf numFmtId="0" fontId="5" fillId="9" borderId="0" applyNumberFormat="0" applyBorder="0" applyAlignment="0" applyProtection="0"/>
    <xf numFmtId="0" fontId="54" fillId="34" borderId="0" applyNumberFormat="0" applyBorder="0" applyAlignment="0" applyProtection="0"/>
    <xf numFmtId="0" fontId="5" fillId="10" borderId="0" applyNumberFormat="0" applyBorder="0" applyAlignment="0" applyProtection="0"/>
    <xf numFmtId="0" fontId="54" fillId="35" borderId="0" applyNumberFormat="0" applyBorder="0" applyAlignment="0" applyProtection="0"/>
    <xf numFmtId="0" fontId="5" fillId="5" borderId="0" applyNumberFormat="0" applyBorder="0" applyAlignment="0" applyProtection="0"/>
    <xf numFmtId="0" fontId="54" fillId="36" borderId="0" applyNumberFormat="0" applyBorder="0" applyAlignment="0" applyProtection="0"/>
    <xf numFmtId="0" fontId="5" fillId="8" borderId="0" applyNumberFormat="0" applyBorder="0" applyAlignment="0" applyProtection="0"/>
    <xf numFmtId="0" fontId="54" fillId="37" borderId="0" applyNumberFormat="0" applyBorder="0" applyAlignment="0" applyProtection="0"/>
    <xf numFmtId="0" fontId="5" fillId="11" borderId="0" applyNumberFormat="0" applyBorder="0" applyAlignment="0" applyProtection="0"/>
    <xf numFmtId="0" fontId="54" fillId="38" borderId="0" applyNumberFormat="0" applyBorder="0" applyAlignment="0" applyProtection="0"/>
    <xf numFmtId="0" fontId="6" fillId="12" borderId="0" applyNumberFormat="0" applyBorder="0" applyAlignment="0" applyProtection="0"/>
    <xf numFmtId="0" fontId="55" fillId="39" borderId="0" applyNumberFormat="0" applyBorder="0" applyAlignment="0" applyProtection="0"/>
    <xf numFmtId="0" fontId="6" fillId="9" borderId="0" applyNumberFormat="0" applyBorder="0" applyAlignment="0" applyProtection="0"/>
    <xf numFmtId="0" fontId="55" fillId="40" borderId="0" applyNumberFormat="0" applyBorder="0" applyAlignment="0" applyProtection="0"/>
    <xf numFmtId="0" fontId="6" fillId="10" borderId="0" applyNumberFormat="0" applyBorder="0" applyAlignment="0" applyProtection="0"/>
    <xf numFmtId="0" fontId="55" fillId="41" borderId="0" applyNumberFormat="0" applyBorder="0" applyAlignment="0" applyProtection="0"/>
    <xf numFmtId="0" fontId="6" fillId="13" borderId="0" applyNumberFormat="0" applyBorder="0" applyAlignment="0" applyProtection="0"/>
    <xf numFmtId="0" fontId="55" fillId="42" borderId="0" applyNumberFormat="0" applyBorder="0" applyAlignment="0" applyProtection="0"/>
    <xf numFmtId="0" fontId="6" fillId="14" borderId="0" applyNumberFormat="0" applyBorder="0" applyAlignment="0" applyProtection="0"/>
    <xf numFmtId="0" fontId="55" fillId="43" borderId="0" applyNumberFormat="0" applyBorder="0" applyAlignment="0" applyProtection="0"/>
    <xf numFmtId="0" fontId="6" fillId="15" borderId="0" applyNumberFormat="0" applyBorder="0" applyAlignment="0" applyProtection="0"/>
    <xf numFmtId="0" fontId="55" fillId="44" borderId="0" applyNumberFormat="0" applyBorder="0" applyAlignment="0" applyProtection="0"/>
    <xf numFmtId="0" fontId="7" fillId="0" borderId="1" applyNumberFormat="0" applyFill="0" applyAlignment="0" applyProtection="0"/>
    <xf numFmtId="0" fontId="56" fillId="0" borderId="160" applyNumberFormat="0" applyFill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3" borderId="0" applyNumberFormat="0" applyBorder="0" applyAlignment="0" applyProtection="0"/>
    <xf numFmtId="0" fontId="57" fillId="45" borderId="0" applyNumberFormat="0" applyBorder="0" applyAlignment="0" applyProtection="0"/>
    <xf numFmtId="0" fontId="11" fillId="16" borderId="2" applyNumberFormat="0" applyAlignment="0" applyProtection="0"/>
    <xf numFmtId="0" fontId="58" fillId="46" borderId="161" applyNumberFormat="0" applyAlignment="0" applyProtection="0"/>
    <xf numFmtId="0" fontId="12" fillId="0" borderId="3" applyNumberFormat="0" applyFill="0" applyAlignment="0" applyProtection="0"/>
    <xf numFmtId="0" fontId="59" fillId="0" borderId="162" applyNumberFormat="0" applyFill="0" applyAlignment="0" applyProtection="0"/>
    <xf numFmtId="0" fontId="13" fillId="0" borderId="4" applyNumberFormat="0" applyFill="0" applyAlignment="0" applyProtection="0"/>
    <xf numFmtId="0" fontId="60" fillId="0" borderId="163" applyNumberFormat="0" applyFill="0" applyAlignment="0" applyProtection="0"/>
    <xf numFmtId="0" fontId="14" fillId="0" borderId="5" applyNumberFormat="0" applyFill="0" applyAlignment="0" applyProtection="0"/>
    <xf numFmtId="0" fontId="61" fillId="0" borderId="164" applyNumberFormat="0" applyFill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63" fillId="47" borderId="0" applyNumberFormat="0" applyBorder="0" applyAlignment="0" applyProtection="0"/>
    <xf numFmtId="0" fontId="54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5" fillId="18" borderId="6" applyNumberFormat="0" applyFont="0" applyAlignment="0" applyProtection="0"/>
    <xf numFmtId="0" fontId="54" fillId="48" borderId="165" applyNumberFormat="0" applyFont="0" applyAlignment="0" applyProtection="0"/>
    <xf numFmtId="0" fontId="17" fillId="0" borderId="7" applyNumberFormat="0" applyFill="0" applyAlignment="0" applyProtection="0"/>
    <xf numFmtId="0" fontId="64" fillId="0" borderId="166" applyNumberFormat="0" applyFill="0" applyAlignment="0" applyProtection="0"/>
    <xf numFmtId="0" fontId="18" fillId="4" borderId="0" applyNumberFormat="0" applyBorder="0" applyAlignment="0" applyProtection="0"/>
    <xf numFmtId="0" fontId="65" fillId="49" borderId="0" applyNumberFormat="0" applyBorder="0" applyAlignment="0" applyProtection="0"/>
    <xf numFmtId="0" fontId="1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0" fillId="7" borderId="8" applyNumberFormat="0" applyAlignment="0" applyProtection="0"/>
    <xf numFmtId="0" fontId="67" fillId="50" borderId="167" applyNumberFormat="0" applyAlignment="0" applyProtection="0"/>
    <xf numFmtId="0" fontId="21" fillId="19" borderId="8" applyNumberFormat="0" applyAlignment="0" applyProtection="0"/>
    <xf numFmtId="0" fontId="68" fillId="51" borderId="167" applyNumberFormat="0" applyAlignment="0" applyProtection="0"/>
    <xf numFmtId="0" fontId="22" fillId="19" borderId="9" applyNumberFormat="0" applyAlignment="0" applyProtection="0"/>
    <xf numFmtId="0" fontId="69" fillId="51" borderId="168" applyNumberFormat="0" applyAlignment="0" applyProtection="0"/>
    <xf numFmtId="0" fontId="2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55" fillId="52" borderId="0" applyNumberFormat="0" applyBorder="0" applyAlignment="0" applyProtection="0"/>
    <xf numFmtId="0" fontId="6" fillId="21" borderId="0" applyNumberFormat="0" applyBorder="0" applyAlignment="0" applyProtection="0"/>
    <xf numFmtId="0" fontId="55" fillId="53" borderId="0" applyNumberFormat="0" applyBorder="0" applyAlignment="0" applyProtection="0"/>
    <xf numFmtId="0" fontId="6" fillId="22" borderId="0" applyNumberFormat="0" applyBorder="0" applyAlignment="0" applyProtection="0"/>
    <xf numFmtId="0" fontId="55" fillId="54" borderId="0" applyNumberFormat="0" applyBorder="0" applyAlignment="0" applyProtection="0"/>
    <xf numFmtId="0" fontId="6" fillId="13" borderId="0" applyNumberFormat="0" applyBorder="0" applyAlignment="0" applyProtection="0"/>
    <xf numFmtId="0" fontId="55" fillId="55" borderId="0" applyNumberFormat="0" applyBorder="0" applyAlignment="0" applyProtection="0"/>
    <xf numFmtId="0" fontId="6" fillId="14" borderId="0" applyNumberFormat="0" applyBorder="0" applyAlignment="0" applyProtection="0"/>
    <xf numFmtId="0" fontId="55" fillId="56" borderId="0" applyNumberFormat="0" applyBorder="0" applyAlignment="0" applyProtection="0"/>
    <xf numFmtId="0" fontId="6" fillId="23" borderId="0" applyNumberFormat="0" applyBorder="0" applyAlignment="0" applyProtection="0"/>
    <xf numFmtId="0" fontId="55" fillId="57" borderId="0" applyNumberFormat="0" applyBorder="0" applyAlignment="0" applyProtection="0"/>
    <xf numFmtId="0" fontId="3" fillId="0" borderId="0"/>
    <xf numFmtId="166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8" borderId="165" applyNumberFormat="0" applyFont="0" applyAlignment="0" applyProtection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8" borderId="165" applyNumberFormat="0" applyFont="0" applyAlignment="0" applyProtection="0"/>
    <xf numFmtId="0" fontId="1" fillId="48" borderId="16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/>
  </cellStyleXfs>
  <cellXfs count="3533">
    <xf numFmtId="0" fontId="0" fillId="0" borderId="0" xfId="0"/>
    <xf numFmtId="0" fontId="8" fillId="0" borderId="0" xfId="72"/>
    <xf numFmtId="0" fontId="25" fillId="0" borderId="0" xfId="72" applyFont="1" applyAlignment="1"/>
    <xf numFmtId="0" fontId="25" fillId="0" borderId="0" xfId="72" applyFont="1" applyAlignment="1">
      <alignment horizontal="center"/>
    </xf>
    <xf numFmtId="0" fontId="8" fillId="0" borderId="0" xfId="72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49" fontId="27" fillId="0" borderId="0" xfId="0" applyNumberFormat="1" applyFont="1" applyAlignment="1">
      <alignment horizontal="center" vertical="center" wrapText="1"/>
    </xf>
    <xf numFmtId="0" fontId="27" fillId="0" borderId="0" xfId="72" applyFont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35" fillId="0" borderId="0" xfId="0" applyFont="1" applyFill="1" applyAlignment="1">
      <alignment vertical="center" wrapText="1"/>
    </xf>
    <xf numFmtId="0" fontId="32" fillId="0" borderId="10" xfId="72" applyFont="1" applyFill="1" applyBorder="1" applyAlignment="1">
      <alignment horizontal="center" vertical="center" wrapText="1"/>
    </xf>
    <xf numFmtId="49" fontId="32" fillId="0" borderId="11" xfId="72" applyNumberFormat="1" applyFont="1" applyFill="1" applyBorder="1" applyAlignment="1">
      <alignment horizontal="center" vertical="center" wrapText="1"/>
    </xf>
    <xf numFmtId="0" fontId="24" fillId="0" borderId="12" xfId="72" applyFont="1" applyFill="1" applyBorder="1" applyAlignment="1">
      <alignment horizontal="center" vertical="center" wrapText="1"/>
    </xf>
    <xf numFmtId="49" fontId="24" fillId="0" borderId="13" xfId="72" applyNumberFormat="1" applyFont="1" applyFill="1" applyBorder="1" applyAlignment="1">
      <alignment horizontal="center" vertical="center" wrapText="1"/>
    </xf>
    <xf numFmtId="0" fontId="24" fillId="0" borderId="13" xfId="72" applyFont="1" applyFill="1" applyBorder="1" applyAlignment="1">
      <alignment vertical="center" wrapText="1"/>
    </xf>
    <xf numFmtId="0" fontId="32" fillId="0" borderId="14" xfId="75" applyFont="1" applyBorder="1"/>
    <xf numFmtId="0" fontId="24" fillId="0" borderId="13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vertical="center" wrapText="1"/>
    </xf>
    <xf numFmtId="0" fontId="32" fillId="0" borderId="19" xfId="72" applyFont="1" applyBorder="1" applyAlignment="1">
      <alignment horizontal="center"/>
    </xf>
    <xf numFmtId="0" fontId="32" fillId="0" borderId="20" xfId="72" applyFont="1" applyBorder="1" applyAlignment="1">
      <alignment horizontal="left"/>
    </xf>
    <xf numFmtId="0" fontId="24" fillId="0" borderId="15" xfId="72" applyFont="1" applyFill="1" applyBorder="1" applyAlignment="1">
      <alignment vertical="center" wrapText="1"/>
    </xf>
    <xf numFmtId="49" fontId="24" fillId="0" borderId="15" xfId="72" applyNumberFormat="1" applyFont="1" applyFill="1" applyBorder="1" applyAlignment="1">
      <alignment horizontal="center" vertical="center" wrapText="1"/>
    </xf>
    <xf numFmtId="0" fontId="24" fillId="0" borderId="14" xfId="75" applyFont="1" applyBorder="1"/>
    <xf numFmtId="0" fontId="24" fillId="0" borderId="22" xfId="75" applyFont="1" applyBorder="1"/>
    <xf numFmtId="0" fontId="24" fillId="0" borderId="1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4" fontId="24" fillId="0" borderId="15" xfId="0" applyNumberFormat="1" applyFont="1" applyFill="1" applyBorder="1" applyAlignment="1">
      <alignment vertical="center" wrapText="1"/>
    </xf>
    <xf numFmtId="0" fontId="27" fillId="0" borderId="0" xfId="72" applyFont="1" applyFill="1" applyAlignment="1">
      <alignment horizontal="center" vertical="center" wrapText="1"/>
    </xf>
    <xf numFmtId="0" fontId="32" fillId="0" borderId="24" xfId="67" applyFont="1" applyFill="1" applyBorder="1" applyAlignment="1">
      <alignment horizontal="center"/>
    </xf>
    <xf numFmtId="49" fontId="32" fillId="0" borderId="25" xfId="75" applyNumberFormat="1" applyFont="1" applyFill="1" applyBorder="1" applyAlignment="1">
      <alignment horizontal="center"/>
    </xf>
    <xf numFmtId="0" fontId="24" fillId="0" borderId="24" xfId="67" applyFont="1" applyFill="1" applyBorder="1" applyAlignment="1">
      <alignment horizontal="center"/>
    </xf>
    <xf numFmtId="49" fontId="29" fillId="0" borderId="0" xfId="72" applyNumberFormat="1" applyFont="1" applyFill="1" applyAlignment="1">
      <alignment vertical="center" wrapText="1"/>
    </xf>
    <xf numFmtId="0" fontId="24" fillId="0" borderId="12" xfId="67" applyFont="1" applyFill="1" applyBorder="1" applyAlignment="1">
      <alignment horizontal="center"/>
    </xf>
    <xf numFmtId="49" fontId="24" fillId="0" borderId="13" xfId="75" applyNumberFormat="1" applyFont="1" applyFill="1" applyBorder="1" applyAlignment="1">
      <alignment horizontal="center"/>
    </xf>
    <xf numFmtId="0" fontId="35" fillId="0" borderId="0" xfId="0" applyFont="1" applyFill="1" applyAlignment="1">
      <alignment vertical="center"/>
    </xf>
    <xf numFmtId="4" fontId="24" fillId="0" borderId="26" xfId="0" applyNumberFormat="1" applyFont="1" applyFill="1" applyBorder="1" applyAlignment="1">
      <alignment horizontal="center" vertical="center" wrapText="1"/>
    </xf>
    <xf numFmtId="4" fontId="24" fillId="0" borderId="17" xfId="0" applyNumberFormat="1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4" fontId="24" fillId="0" borderId="26" xfId="72" applyNumberFormat="1" applyFont="1" applyFill="1" applyBorder="1" applyAlignment="1">
      <alignment horizontal="center" vertical="center" wrapText="1"/>
    </xf>
    <xf numFmtId="0" fontId="8" fillId="0" borderId="0" xfId="72" applyAlignment="1">
      <alignment horizontal="center"/>
    </xf>
    <xf numFmtId="4" fontId="24" fillId="0" borderId="28" xfId="0" applyNumberFormat="1" applyFont="1" applyFill="1" applyBorder="1" applyAlignment="1">
      <alignment horizontal="center" vertical="center" wrapText="1"/>
    </xf>
    <xf numFmtId="4" fontId="24" fillId="0" borderId="29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" fontId="32" fillId="0" borderId="28" xfId="0" applyNumberFormat="1" applyFont="1" applyFill="1" applyBorder="1" applyAlignment="1">
      <alignment horizontal="center" vertical="center" wrapText="1"/>
    </xf>
    <xf numFmtId="4" fontId="24" fillId="0" borderId="30" xfId="0" applyNumberFormat="1" applyFont="1" applyFill="1" applyBorder="1" applyAlignment="1">
      <alignment horizontal="center" vertical="center" wrapText="1"/>
    </xf>
    <xf numFmtId="0" fontId="34" fillId="0" borderId="0" xfId="71" applyFont="1" applyBorder="1" applyAlignment="1">
      <alignment horizontal="left"/>
    </xf>
    <xf numFmtId="0" fontId="24" fillId="0" borderId="12" xfId="72" applyFont="1" applyBorder="1" applyAlignment="1">
      <alignment horizontal="center" vertical="center" wrapText="1"/>
    </xf>
    <xf numFmtId="4" fontId="39" fillId="0" borderId="21" xfId="72" applyNumberFormat="1" applyFont="1" applyFill="1" applyBorder="1" applyAlignment="1">
      <alignment vertical="center" wrapText="1"/>
    </xf>
    <xf numFmtId="4" fontId="39" fillId="0" borderId="32" xfId="72" applyNumberFormat="1" applyFont="1" applyFill="1" applyBorder="1" applyAlignment="1">
      <alignment horizontal="center" vertical="center" wrapText="1"/>
    </xf>
    <xf numFmtId="0" fontId="39" fillId="0" borderId="32" xfId="72" applyFont="1" applyFill="1" applyBorder="1" applyAlignment="1">
      <alignment horizontal="center" vertical="center" wrapText="1"/>
    </xf>
    <xf numFmtId="0" fontId="39" fillId="0" borderId="33" xfId="72" applyFont="1" applyFill="1" applyBorder="1" applyAlignment="1">
      <alignment horizontal="center" vertical="center" wrapText="1"/>
    </xf>
    <xf numFmtId="4" fontId="39" fillId="0" borderId="18" xfId="72" applyNumberFormat="1" applyFont="1" applyFill="1" applyBorder="1" applyAlignment="1">
      <alignment vertical="center" wrapText="1"/>
    </xf>
    <xf numFmtId="0" fontId="39" fillId="0" borderId="34" xfId="72" applyFont="1" applyBorder="1" applyAlignment="1">
      <alignment horizontal="center" vertical="center" wrapText="1"/>
    </xf>
    <xf numFmtId="0" fontId="39" fillId="0" borderId="35" xfId="72" applyFont="1" applyBorder="1" applyAlignment="1">
      <alignment horizontal="center" vertical="center" wrapText="1"/>
    </xf>
    <xf numFmtId="0" fontId="39" fillId="0" borderId="35" xfId="72" applyFont="1" applyFill="1" applyBorder="1" applyAlignment="1">
      <alignment horizontal="center" vertical="center" wrapText="1"/>
    </xf>
    <xf numFmtId="4" fontId="39" fillId="0" borderId="36" xfId="72" applyNumberFormat="1" applyFont="1" applyFill="1" applyBorder="1" applyAlignment="1">
      <alignment vertical="center" wrapText="1"/>
    </xf>
    <xf numFmtId="0" fontId="39" fillId="0" borderId="21" xfId="72" applyFont="1" applyFill="1" applyBorder="1" applyAlignment="1">
      <alignment horizontal="center" vertical="center" wrapText="1"/>
    </xf>
    <xf numFmtId="4" fontId="24" fillId="0" borderId="37" xfId="0" applyNumberFormat="1" applyFont="1" applyFill="1" applyBorder="1" applyAlignment="1">
      <alignment vertical="center" wrapText="1"/>
    </xf>
    <xf numFmtId="0" fontId="39" fillId="0" borderId="38" xfId="72" applyFont="1" applyFill="1" applyBorder="1" applyAlignment="1">
      <alignment horizontal="center" vertical="center" wrapText="1"/>
    </xf>
    <xf numFmtId="4" fontId="24" fillId="0" borderId="39" xfId="72" applyNumberFormat="1" applyFont="1" applyFill="1" applyBorder="1" applyAlignment="1">
      <alignment horizontal="center" vertical="center" wrapText="1"/>
    </xf>
    <xf numFmtId="49" fontId="40" fillId="0" borderId="0" xfId="72" applyNumberFormat="1" applyFont="1" applyFill="1" applyAlignment="1">
      <alignment horizontal="center" vertical="center" wrapText="1"/>
    </xf>
    <xf numFmtId="4" fontId="39" fillId="0" borderId="0" xfId="72" applyNumberFormat="1" applyFont="1" applyFill="1" applyBorder="1" applyAlignment="1">
      <alignment vertical="center" wrapText="1"/>
    </xf>
    <xf numFmtId="0" fontId="24" fillId="0" borderId="0" xfId="72" applyFont="1" applyFill="1" applyAlignment="1">
      <alignment horizontal="center" vertical="center" wrapText="1"/>
    </xf>
    <xf numFmtId="4" fontId="24" fillId="0" borderId="0" xfId="67" applyNumberFormat="1" applyFont="1" applyFill="1" applyBorder="1"/>
    <xf numFmtId="0" fontId="24" fillId="0" borderId="0" xfId="75" applyFont="1" applyBorder="1" applyAlignment="1">
      <alignment horizontal="center"/>
    </xf>
    <xf numFmtId="49" fontId="26" fillId="0" borderId="0" xfId="72" applyNumberFormat="1" applyFont="1" applyFill="1" applyBorder="1" applyAlignment="1">
      <alignment horizontal="center"/>
    </xf>
    <xf numFmtId="0" fontId="39" fillId="0" borderId="0" xfId="72" applyFont="1" applyFill="1" applyBorder="1" applyAlignment="1">
      <alignment horizontal="center" vertical="center" wrapText="1"/>
    </xf>
    <xf numFmtId="49" fontId="24" fillId="0" borderId="41" xfId="75" applyNumberFormat="1" applyFont="1" applyBorder="1" applyAlignment="1">
      <alignment horizontal="center"/>
    </xf>
    <xf numFmtId="49" fontId="24" fillId="0" borderId="42" xfId="75" applyNumberFormat="1" applyFont="1" applyBorder="1" applyAlignment="1">
      <alignment horizontal="center"/>
    </xf>
    <xf numFmtId="4" fontId="32" fillId="58" borderId="43" xfId="72" applyNumberFormat="1" applyFont="1" applyFill="1" applyBorder="1" applyAlignment="1">
      <alignment vertical="center" wrapText="1"/>
    </xf>
    <xf numFmtId="49" fontId="32" fillId="0" borderId="42" xfId="75" applyNumberFormat="1" applyFont="1" applyBorder="1" applyAlignment="1">
      <alignment horizontal="center"/>
    </xf>
    <xf numFmtId="49" fontId="32" fillId="0" borderId="44" xfId="75" applyNumberFormat="1" applyFont="1" applyBorder="1" applyAlignment="1">
      <alignment horizontal="center"/>
    </xf>
    <xf numFmtId="0" fontId="32" fillId="0" borderId="45" xfId="75" applyFont="1" applyBorder="1"/>
    <xf numFmtId="4" fontId="32" fillId="58" borderId="43" xfId="0" applyNumberFormat="1" applyFont="1" applyFill="1" applyBorder="1" applyAlignment="1">
      <alignment vertical="center" wrapText="1"/>
    </xf>
    <xf numFmtId="4" fontId="24" fillId="58" borderId="47" xfId="0" applyNumberFormat="1" applyFont="1" applyFill="1" applyBorder="1" applyAlignment="1">
      <alignment vertical="center" wrapText="1"/>
    </xf>
    <xf numFmtId="4" fontId="24" fillId="58" borderId="37" xfId="0" applyNumberFormat="1" applyFont="1" applyFill="1" applyBorder="1" applyAlignment="1">
      <alignment vertical="center" wrapText="1"/>
    </xf>
    <xf numFmtId="4" fontId="32" fillId="59" borderId="43" xfId="72" applyNumberFormat="1" applyFont="1" applyFill="1" applyBorder="1" applyAlignment="1">
      <alignment vertical="center" wrapText="1"/>
    </xf>
    <xf numFmtId="4" fontId="24" fillId="59" borderId="47" xfId="0" applyNumberFormat="1" applyFont="1" applyFill="1" applyBorder="1" applyAlignment="1">
      <alignment vertical="center" wrapText="1"/>
    </xf>
    <xf numFmtId="4" fontId="24" fillId="59" borderId="37" xfId="0" applyNumberFormat="1" applyFont="1" applyFill="1" applyBorder="1" applyAlignment="1">
      <alignment vertical="center" wrapText="1"/>
    </xf>
    <xf numFmtId="4" fontId="32" fillId="59" borderId="48" xfId="0" applyNumberFormat="1" applyFont="1" applyFill="1" applyBorder="1" applyAlignment="1">
      <alignment vertical="center" wrapText="1"/>
    </xf>
    <xf numFmtId="49" fontId="24" fillId="0" borderId="49" xfId="75" applyNumberFormat="1" applyFont="1" applyBorder="1" applyAlignment="1">
      <alignment horizontal="center"/>
    </xf>
    <xf numFmtId="0" fontId="24" fillId="0" borderId="50" xfId="75" applyFont="1" applyBorder="1"/>
    <xf numFmtId="4" fontId="24" fillId="58" borderId="51" xfId="0" applyNumberFormat="1" applyFont="1" applyFill="1" applyBorder="1" applyAlignment="1">
      <alignment vertical="center" wrapText="1"/>
    </xf>
    <xf numFmtId="4" fontId="32" fillId="59" borderId="52" xfId="0" applyNumberFormat="1" applyFont="1" applyFill="1" applyBorder="1" applyAlignment="1">
      <alignment vertical="center" wrapText="1"/>
    </xf>
    <xf numFmtId="4" fontId="24" fillId="0" borderId="43" xfId="0" applyNumberFormat="1" applyFont="1" applyFill="1" applyBorder="1" applyAlignment="1">
      <alignment horizontal="center" vertical="center" wrapText="1"/>
    </xf>
    <xf numFmtId="4" fontId="24" fillId="0" borderId="37" xfId="0" applyNumberFormat="1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/>
    </xf>
    <xf numFmtId="0" fontId="24" fillId="0" borderId="15" xfId="72" applyFont="1" applyBorder="1"/>
    <xf numFmtId="0" fontId="32" fillId="0" borderId="16" xfId="72" applyNumberFormat="1" applyFont="1" applyFill="1" applyBorder="1" applyAlignment="1">
      <alignment horizontal="center"/>
    </xf>
    <xf numFmtId="4" fontId="32" fillId="0" borderId="29" xfId="72" applyNumberFormat="1" applyFont="1" applyFill="1" applyBorder="1"/>
    <xf numFmtId="4" fontId="32" fillId="58" borderId="53" xfId="0" applyNumberFormat="1" applyFont="1" applyFill="1" applyBorder="1" applyAlignment="1">
      <alignment vertical="center" wrapText="1"/>
    </xf>
    <xf numFmtId="4" fontId="32" fillId="59" borderId="53" xfId="0" applyNumberFormat="1" applyFont="1" applyFill="1" applyBorder="1" applyAlignment="1">
      <alignment vertical="center" wrapText="1"/>
    </xf>
    <xf numFmtId="4" fontId="39" fillId="0" borderId="32" xfId="0" applyNumberFormat="1" applyFont="1" applyFill="1" applyBorder="1" applyAlignment="1">
      <alignment vertical="center" wrapText="1"/>
    </xf>
    <xf numFmtId="4" fontId="39" fillId="0" borderId="35" xfId="0" applyNumberFormat="1" applyFont="1" applyFill="1" applyBorder="1" applyAlignment="1">
      <alignment vertical="center" wrapText="1"/>
    </xf>
    <xf numFmtId="0" fontId="24" fillId="0" borderId="54" xfId="67" applyFont="1" applyFill="1" applyBorder="1" applyAlignment="1">
      <alignment horizontal="center"/>
    </xf>
    <xf numFmtId="0" fontId="24" fillId="0" borderId="55" xfId="0" applyFont="1" applyBorder="1"/>
    <xf numFmtId="0" fontId="32" fillId="0" borderId="57" xfId="72" applyFont="1" applyBorder="1" applyAlignment="1">
      <alignment horizontal="center"/>
    </xf>
    <xf numFmtId="0" fontId="24" fillId="0" borderId="58" xfId="72" applyFont="1" applyBorder="1" applyAlignment="1">
      <alignment horizontal="center"/>
    </xf>
    <xf numFmtId="0" fontId="32" fillId="0" borderId="60" xfId="72" applyFont="1" applyBorder="1" applyAlignment="1">
      <alignment horizontal="center" vertical="center" wrapText="1"/>
    </xf>
    <xf numFmtId="0" fontId="32" fillId="0" borderId="61" xfId="0" applyFont="1" applyFill="1" applyBorder="1" applyAlignment="1">
      <alignment vertical="center" wrapText="1"/>
    </xf>
    <xf numFmtId="49" fontId="32" fillId="0" borderId="63" xfId="75" applyNumberFormat="1" applyFont="1" applyBorder="1" applyAlignment="1">
      <alignment horizontal="center"/>
    </xf>
    <xf numFmtId="0" fontId="32" fillId="0" borderId="26" xfId="75" applyFont="1" applyBorder="1"/>
    <xf numFmtId="4" fontId="24" fillId="0" borderId="0" xfId="0" applyNumberFormat="1" applyFont="1"/>
    <xf numFmtId="49" fontId="29" fillId="0" borderId="0" xfId="72" applyNumberFormat="1" applyFont="1" applyFill="1" applyAlignment="1">
      <alignment vertical="center"/>
    </xf>
    <xf numFmtId="4" fontId="24" fillId="59" borderId="64" xfId="0" applyNumberFormat="1" applyFont="1" applyFill="1" applyBorder="1" applyAlignment="1">
      <alignment vertical="center" wrapText="1"/>
    </xf>
    <xf numFmtId="4" fontId="39" fillId="0" borderId="36" xfId="0" applyNumberFormat="1" applyFont="1" applyFill="1" applyBorder="1" applyAlignment="1">
      <alignment vertical="center" wrapText="1"/>
    </xf>
    <xf numFmtId="0" fontId="27" fillId="0" borderId="54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vertical="center" wrapText="1"/>
    </xf>
    <xf numFmtId="0" fontId="32" fillId="0" borderId="31" xfId="72" applyFont="1" applyFill="1" applyBorder="1" applyAlignment="1">
      <alignment vertical="center" wrapText="1"/>
    </xf>
    <xf numFmtId="0" fontId="24" fillId="0" borderId="15" xfId="72" applyFont="1" applyFill="1" applyBorder="1" applyAlignment="1">
      <alignment horizontal="left" vertical="center" wrapText="1"/>
    </xf>
    <xf numFmtId="0" fontId="32" fillId="0" borderId="67" xfId="72" applyFont="1" applyBorder="1" applyAlignment="1">
      <alignment horizontal="center" vertical="center" wrapText="1"/>
    </xf>
    <xf numFmtId="4" fontId="24" fillId="59" borderId="68" xfId="0" applyNumberFormat="1" applyFont="1" applyFill="1" applyBorder="1" applyAlignment="1">
      <alignment vertical="center" wrapText="1"/>
    </xf>
    <xf numFmtId="0" fontId="24" fillId="0" borderId="24" xfId="72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/>
    <xf numFmtId="4" fontId="24" fillId="0" borderId="53" xfId="0" applyNumberFormat="1" applyFont="1" applyFill="1" applyBorder="1" applyAlignment="1">
      <alignment vertical="center" wrapText="1"/>
    </xf>
    <xf numFmtId="0" fontId="24" fillId="0" borderId="23" xfId="72" applyFont="1" applyFill="1" applyBorder="1" applyAlignment="1">
      <alignment horizontal="center" vertical="center" wrapText="1"/>
    </xf>
    <xf numFmtId="4" fontId="24" fillId="58" borderId="53" xfId="0" applyNumberFormat="1" applyFont="1" applyFill="1" applyBorder="1" applyAlignment="1">
      <alignment vertical="center" wrapText="1"/>
    </xf>
    <xf numFmtId="49" fontId="24" fillId="0" borderId="13" xfId="72" applyNumberFormat="1" applyFont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/>
    </xf>
    <xf numFmtId="49" fontId="32" fillId="0" borderId="31" xfId="72" applyNumberFormat="1" applyFont="1" applyFill="1" applyBorder="1" applyAlignment="1">
      <alignment horizontal="center" vertical="center" wrapText="1"/>
    </xf>
    <xf numFmtId="4" fontId="24" fillId="0" borderId="39" xfId="0" applyNumberFormat="1" applyFont="1" applyFill="1" applyBorder="1" applyAlignment="1">
      <alignment horizontal="center" vertical="center" wrapText="1"/>
    </xf>
    <xf numFmtId="0" fontId="24" fillId="60" borderId="15" xfId="72" applyFont="1" applyFill="1" applyBorder="1" applyAlignment="1">
      <alignment vertical="center" wrapText="1"/>
    </xf>
    <xf numFmtId="49" fontId="24" fillId="60" borderId="13" xfId="72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49" fontId="26" fillId="0" borderId="0" xfId="72" applyNumberFormat="1" applyFont="1" applyFill="1" applyBorder="1" applyAlignment="1">
      <alignment horizontal="center" vertical="center"/>
    </xf>
    <xf numFmtId="4" fontId="24" fillId="59" borderId="43" xfId="67" applyNumberFormat="1" applyFont="1" applyFill="1" applyBorder="1" applyAlignment="1">
      <alignment vertical="center"/>
    </xf>
    <xf numFmtId="4" fontId="24" fillId="59" borderId="53" xfId="67" applyNumberFormat="1" applyFont="1" applyFill="1" applyBorder="1" applyAlignment="1">
      <alignment vertical="center"/>
    </xf>
    <xf numFmtId="4" fontId="24" fillId="59" borderId="48" xfId="67" applyNumberFormat="1" applyFont="1" applyFill="1" applyBorder="1" applyAlignment="1">
      <alignment vertical="center"/>
    </xf>
    <xf numFmtId="4" fontId="32" fillId="59" borderId="37" xfId="67" applyNumberFormat="1" applyFont="1" applyFill="1" applyBorder="1" applyAlignment="1">
      <alignment vertical="center"/>
    </xf>
    <xf numFmtId="4" fontId="32" fillId="59" borderId="69" xfId="67" applyNumberFormat="1" applyFont="1" applyFill="1" applyBorder="1" applyAlignment="1">
      <alignment vertical="center"/>
    </xf>
    <xf numFmtId="0" fontId="25" fillId="0" borderId="0" xfId="72" applyFont="1" applyAlignment="1">
      <alignment vertical="center"/>
    </xf>
    <xf numFmtId="4" fontId="32" fillId="58" borderId="53" xfId="0" applyNumberFormat="1" applyFont="1" applyFill="1" applyBorder="1" applyAlignment="1">
      <alignment vertical="center"/>
    </xf>
    <xf numFmtId="4" fontId="32" fillId="59" borderId="53" xfId="0" applyNumberFormat="1" applyFont="1" applyFill="1" applyBorder="1" applyAlignment="1">
      <alignment vertical="center"/>
    </xf>
    <xf numFmtId="4" fontId="24" fillId="58" borderId="51" xfId="0" applyNumberFormat="1" applyFont="1" applyFill="1" applyBorder="1" applyAlignment="1">
      <alignment vertical="center"/>
    </xf>
    <xf numFmtId="4" fontId="24" fillId="59" borderId="51" xfId="0" applyNumberFormat="1" applyFont="1" applyFill="1" applyBorder="1" applyAlignment="1">
      <alignment vertical="center"/>
    </xf>
    <xf numFmtId="4" fontId="24" fillId="58" borderId="47" xfId="0" applyNumberFormat="1" applyFont="1" applyFill="1" applyBorder="1" applyAlignment="1">
      <alignment vertical="center"/>
    </xf>
    <xf numFmtId="4" fontId="24" fillId="59" borderId="47" xfId="0" applyNumberFormat="1" applyFont="1" applyFill="1" applyBorder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4" fontId="24" fillId="0" borderId="10" xfId="0" applyNumberFormat="1" applyFont="1" applyFill="1" applyBorder="1" applyAlignment="1">
      <alignment vertical="center" wrapText="1"/>
    </xf>
    <xf numFmtId="4" fontId="24" fillId="0" borderId="13" xfId="0" applyNumberFormat="1" applyFont="1" applyFill="1" applyBorder="1" applyAlignment="1">
      <alignment vertical="center" wrapText="1"/>
    </xf>
    <xf numFmtId="4" fontId="24" fillId="0" borderId="26" xfId="0" applyNumberFormat="1" applyFont="1" applyBorder="1" applyAlignment="1">
      <alignment vertical="center"/>
    </xf>
    <xf numFmtId="4" fontId="24" fillId="0" borderId="16" xfId="0" applyNumberFormat="1" applyFont="1" applyFill="1" applyBorder="1" applyAlignment="1">
      <alignment vertical="center" wrapText="1"/>
    </xf>
    <xf numFmtId="4" fontId="27" fillId="0" borderId="56" xfId="0" applyNumberFormat="1" applyFont="1" applyFill="1" applyBorder="1" applyAlignment="1">
      <alignment vertical="center" wrapText="1"/>
    </xf>
    <xf numFmtId="4" fontId="32" fillId="58" borderId="51" xfId="75" applyNumberFormat="1" applyFont="1" applyFill="1" applyBorder="1" applyAlignment="1">
      <alignment vertical="center"/>
    </xf>
    <xf numFmtId="4" fontId="32" fillId="59" borderId="51" xfId="75" applyNumberFormat="1" applyFont="1" applyFill="1" applyBorder="1" applyAlignment="1">
      <alignment vertical="center"/>
    </xf>
    <xf numFmtId="4" fontId="24" fillId="58" borderId="47" xfId="75" applyNumberFormat="1" applyFont="1" applyFill="1" applyBorder="1" applyAlignment="1">
      <alignment vertical="center"/>
    </xf>
    <xf numFmtId="4" fontId="24" fillId="59" borderId="47" xfId="75" applyNumberFormat="1" applyFont="1" applyFill="1" applyBorder="1" applyAlignment="1">
      <alignment vertical="center"/>
    </xf>
    <xf numFmtId="4" fontId="24" fillId="59" borderId="37" xfId="67" applyNumberFormat="1" applyFont="1" applyFill="1" applyBorder="1" applyAlignment="1">
      <alignment vertical="center"/>
    </xf>
    <xf numFmtId="4" fontId="24" fillId="58" borderId="53" xfId="67" applyNumberFormat="1" applyFont="1" applyFill="1" applyBorder="1" applyAlignment="1">
      <alignment vertical="center"/>
    </xf>
    <xf numFmtId="4" fontId="32" fillId="58" borderId="43" xfId="0" applyNumberFormat="1" applyFont="1" applyFill="1" applyBorder="1" applyAlignment="1">
      <alignment vertical="center"/>
    </xf>
    <xf numFmtId="4" fontId="32" fillId="59" borderId="43" xfId="0" applyNumberFormat="1" applyFont="1" applyFill="1" applyBorder="1" applyAlignment="1">
      <alignment vertical="center"/>
    </xf>
    <xf numFmtId="4" fontId="24" fillId="58" borderId="53" xfId="0" applyNumberFormat="1" applyFont="1" applyFill="1" applyBorder="1" applyAlignment="1">
      <alignment vertical="center"/>
    </xf>
    <xf numFmtId="4" fontId="24" fillId="59" borderId="53" xfId="0" applyNumberFormat="1" applyFont="1" applyFill="1" applyBorder="1" applyAlignment="1">
      <alignment vertical="center"/>
    </xf>
    <xf numFmtId="0" fontId="27" fillId="0" borderId="0" xfId="72" applyFont="1" applyAlignment="1">
      <alignment horizontal="right" vertical="center"/>
    </xf>
    <xf numFmtId="0" fontId="8" fillId="0" borderId="0" xfId="68"/>
    <xf numFmtId="0" fontId="24" fillId="0" borderId="0" xfId="68" applyFont="1" applyAlignment="1">
      <alignment horizontal="center"/>
    </xf>
    <xf numFmtId="0" fontId="24" fillId="0" borderId="0" xfId="68" applyFont="1"/>
    <xf numFmtId="0" fontId="27" fillId="0" borderId="0" xfId="68" applyFont="1" applyAlignment="1">
      <alignment horizontal="center"/>
    </xf>
    <xf numFmtId="4" fontId="37" fillId="0" borderId="18" xfId="68" applyNumberFormat="1" applyFont="1" applyFill="1" applyBorder="1"/>
    <xf numFmtId="0" fontId="8" fillId="0" borderId="0" xfId="68" applyFill="1"/>
    <xf numFmtId="0" fontId="8" fillId="0" borderId="0" xfId="68" applyFill="1" applyBorder="1"/>
    <xf numFmtId="0" fontId="36" fillId="0" borderId="35" xfId="68" applyFont="1" applyBorder="1" applyAlignment="1">
      <alignment horizontal="center"/>
    </xf>
    <xf numFmtId="0" fontId="37" fillId="0" borderId="35" xfId="68" applyFont="1" applyBorder="1" applyAlignment="1">
      <alignment horizontal="center"/>
    </xf>
    <xf numFmtId="0" fontId="34" fillId="0" borderId="10" xfId="68" applyFont="1" applyBorder="1" applyAlignment="1">
      <alignment horizontal="center"/>
    </xf>
    <xf numFmtId="0" fontId="24" fillId="0" borderId="61" xfId="68" applyFont="1" applyBorder="1" applyAlignment="1">
      <alignment horizontal="center"/>
    </xf>
    <xf numFmtId="0" fontId="30" fillId="0" borderId="74" xfId="68" applyFont="1" applyBorder="1" applyAlignment="1">
      <alignment horizontal="center"/>
    </xf>
    <xf numFmtId="0" fontId="34" fillId="0" borderId="13" xfId="68" applyFont="1" applyBorder="1" applyAlignment="1">
      <alignment horizontal="center"/>
    </xf>
    <xf numFmtId="0" fontId="30" fillId="0" borderId="77" xfId="68" applyFont="1" applyBorder="1" applyAlignment="1">
      <alignment horizontal="center"/>
    </xf>
    <xf numFmtId="0" fontId="34" fillId="0" borderId="56" xfId="68" applyFont="1" applyBorder="1" applyAlignment="1">
      <alignment horizontal="center"/>
    </xf>
    <xf numFmtId="0" fontId="36" fillId="0" borderId="34" xfId="68" applyFont="1" applyBorder="1" applyAlignment="1">
      <alignment horizontal="center"/>
    </xf>
    <xf numFmtId="0" fontId="36" fillId="0" borderId="32" xfId="68" applyFont="1" applyBorder="1" applyAlignment="1">
      <alignment horizontal="center"/>
    </xf>
    <xf numFmtId="0" fontId="34" fillId="0" borderId="16" xfId="68" applyFont="1" applyBorder="1" applyAlignment="1">
      <alignment horizontal="center"/>
    </xf>
    <xf numFmtId="0" fontId="30" fillId="0" borderId="16" xfId="68" applyFont="1" applyBorder="1" applyAlignment="1">
      <alignment horizontal="center"/>
    </xf>
    <xf numFmtId="0" fontId="24" fillId="0" borderId="29" xfId="68" applyFont="1" applyBorder="1" applyAlignment="1">
      <alignment horizontal="center"/>
    </xf>
    <xf numFmtId="0" fontId="24" fillId="0" borderId="26" xfId="68" applyFont="1" applyBorder="1" applyAlignment="1">
      <alignment horizontal="center"/>
    </xf>
    <xf numFmtId="0" fontId="30" fillId="0" borderId="78" xfId="68" applyFont="1" applyBorder="1" applyAlignment="1">
      <alignment horizontal="center"/>
    </xf>
    <xf numFmtId="0" fontId="30" fillId="0" borderId="79" xfId="68" applyFont="1" applyBorder="1" applyAlignment="1">
      <alignment horizontal="center"/>
    </xf>
    <xf numFmtId="0" fontId="24" fillId="0" borderId="39" xfId="68" applyFont="1" applyBorder="1" applyAlignment="1">
      <alignment horizontal="center"/>
    </xf>
    <xf numFmtId="4" fontId="24" fillId="59" borderId="69" xfId="0" applyNumberFormat="1" applyFont="1" applyFill="1" applyBorder="1" applyAlignment="1">
      <alignment vertical="center" wrapText="1"/>
    </xf>
    <xf numFmtId="4" fontId="24" fillId="59" borderId="37" xfId="67" applyNumberFormat="1" applyFont="1" applyFill="1" applyBorder="1"/>
    <xf numFmtId="4" fontId="24" fillId="59" borderId="53" xfId="67" applyNumberFormat="1" applyFont="1" applyFill="1" applyBorder="1"/>
    <xf numFmtId="4" fontId="32" fillId="59" borderId="37" xfId="67" applyNumberFormat="1" applyFont="1" applyFill="1" applyBorder="1"/>
    <xf numFmtId="4" fontId="32" fillId="59" borderId="69" xfId="67" applyNumberFormat="1" applyFont="1" applyFill="1" applyBorder="1"/>
    <xf numFmtId="49" fontId="29" fillId="0" borderId="0" xfId="72" applyNumberFormat="1" applyFont="1" applyFill="1" applyAlignment="1">
      <alignment horizontal="center" wrapText="1"/>
    </xf>
    <xf numFmtId="4" fontId="39" fillId="0" borderId="18" xfId="0" applyNumberFormat="1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vertical="center" wrapText="1"/>
    </xf>
    <xf numFmtId="164" fontId="24" fillId="0" borderId="0" xfId="0" applyNumberFormat="1" applyFont="1"/>
    <xf numFmtId="0" fontId="24" fillId="0" borderId="56" xfId="0" applyFont="1" applyFill="1" applyBorder="1" applyAlignment="1">
      <alignment horizontal="center" vertical="center" wrapText="1"/>
    </xf>
    <xf numFmtId="0" fontId="32" fillId="0" borderId="67" xfId="72" applyFont="1" applyBorder="1" applyAlignment="1">
      <alignment horizontal="center" vertical="center"/>
    </xf>
    <xf numFmtId="49" fontId="32" fillId="0" borderId="10" xfId="72" applyNumberFormat="1" applyFont="1" applyBorder="1" applyAlignment="1">
      <alignment horizontal="center" vertical="center"/>
    </xf>
    <xf numFmtId="0" fontId="24" fillId="0" borderId="12" xfId="72" applyFont="1" applyBorder="1" applyAlignment="1">
      <alignment horizontal="center" vertical="center"/>
    </xf>
    <xf numFmtId="49" fontId="24" fillId="0" borderId="13" xfId="72" applyNumberFormat="1" applyFont="1" applyBorder="1" applyAlignment="1">
      <alignment horizontal="center" vertical="center"/>
    </xf>
    <xf numFmtId="4" fontId="24" fillId="58" borderId="37" xfId="0" applyNumberFormat="1" applyFont="1" applyFill="1" applyBorder="1" applyAlignment="1">
      <alignment vertical="center"/>
    </xf>
    <xf numFmtId="4" fontId="24" fillId="59" borderId="37" xfId="0" applyNumberFormat="1" applyFont="1" applyFill="1" applyBorder="1" applyAlignment="1">
      <alignment vertical="center"/>
    </xf>
    <xf numFmtId="0" fontId="32" fillId="0" borderId="12" xfId="72" applyFont="1" applyBorder="1" applyAlignment="1">
      <alignment horizontal="center" vertical="center"/>
    </xf>
    <xf numFmtId="49" fontId="32" fillId="0" borderId="13" xfId="72" applyNumberFormat="1" applyFont="1" applyBorder="1" applyAlignment="1">
      <alignment horizontal="center" vertical="center"/>
    </xf>
    <xf numFmtId="4" fontId="32" fillId="59" borderId="37" xfId="0" applyNumberFormat="1" applyFont="1" applyFill="1" applyBorder="1" applyAlignment="1">
      <alignment vertical="center"/>
    </xf>
    <xf numFmtId="0" fontId="24" fillId="0" borderId="12" xfId="72" applyFont="1" applyFill="1" applyBorder="1" applyAlignment="1">
      <alignment horizontal="center" vertical="center"/>
    </xf>
    <xf numFmtId="49" fontId="24" fillId="0" borderId="13" xfId="72" applyNumberFormat="1" applyFont="1" applyFill="1" applyBorder="1" applyAlignment="1">
      <alignment horizontal="center" vertical="center"/>
    </xf>
    <xf numFmtId="0" fontId="24" fillId="0" borderId="23" xfId="72" applyFont="1" applyFill="1" applyBorder="1" applyAlignment="1">
      <alignment horizontal="center" vertical="center"/>
    </xf>
    <xf numFmtId="49" fontId="24" fillId="0" borderId="16" xfId="72" applyNumberFormat="1" applyFont="1" applyFill="1" applyBorder="1" applyAlignment="1">
      <alignment horizontal="center" vertical="center"/>
    </xf>
    <xf numFmtId="0" fontId="32" fillId="0" borderId="23" xfId="72" applyFont="1" applyBorder="1" applyAlignment="1">
      <alignment horizontal="center" vertical="center"/>
    </xf>
    <xf numFmtId="49" fontId="32" fillId="0" borderId="16" xfId="72" applyNumberFormat="1" applyFont="1" applyBorder="1" applyAlignment="1">
      <alignment horizontal="center" vertical="center"/>
    </xf>
    <xf numFmtId="0" fontId="24" fillId="0" borderId="54" xfId="72" applyFont="1" applyBorder="1" applyAlignment="1">
      <alignment horizontal="center" vertical="center"/>
    </xf>
    <xf numFmtId="49" fontId="24" fillId="0" borderId="56" xfId="72" applyNumberFormat="1" applyFont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 wrapText="1"/>
    </xf>
    <xf numFmtId="4" fontId="39" fillId="0" borderId="18" xfId="72" applyNumberFormat="1" applyFont="1" applyFill="1" applyBorder="1" applyAlignment="1">
      <alignment horizontal="center" vertical="center" wrapText="1"/>
    </xf>
    <xf numFmtId="4" fontId="24" fillId="0" borderId="28" xfId="72" applyNumberFormat="1" applyFont="1" applyFill="1" applyBorder="1" applyAlignment="1">
      <alignment horizontal="center" vertical="center" wrapText="1"/>
    </xf>
    <xf numFmtId="4" fontId="24" fillId="0" borderId="37" xfId="72" applyNumberFormat="1" applyFont="1" applyFill="1" applyBorder="1" applyAlignment="1">
      <alignment horizontal="center" vertical="center" wrapText="1"/>
    </xf>
    <xf numFmtId="0" fontId="24" fillId="0" borderId="24" xfId="72" applyFont="1" applyBorder="1" applyAlignment="1">
      <alignment horizontal="center" vertical="center"/>
    </xf>
    <xf numFmtId="49" fontId="24" fillId="0" borderId="25" xfId="72" applyNumberFormat="1" applyFont="1" applyFill="1" applyBorder="1" applyAlignment="1">
      <alignment horizontal="center" vertical="center"/>
    </xf>
    <xf numFmtId="0" fontId="24" fillId="0" borderId="0" xfId="72" applyFont="1" applyBorder="1" applyAlignment="1">
      <alignment vertical="center" wrapText="1"/>
    </xf>
    <xf numFmtId="4" fontId="24" fillId="0" borderId="0" xfId="72" applyNumberFormat="1" applyFont="1" applyFill="1" applyBorder="1" applyAlignment="1">
      <alignment horizontal="center" vertical="center" wrapText="1"/>
    </xf>
    <xf numFmtId="4" fontId="32" fillId="58" borderId="43" xfId="0" applyNumberFormat="1" applyFont="1" applyFill="1" applyBorder="1"/>
    <xf numFmtId="4" fontId="32" fillId="59" borderId="43" xfId="0" applyNumberFormat="1" applyFont="1" applyFill="1" applyBorder="1"/>
    <xf numFmtId="0" fontId="33" fillId="0" borderId="0" xfId="68" applyFont="1" applyAlignment="1"/>
    <xf numFmtId="4" fontId="39" fillId="0" borderId="33" xfId="0" applyNumberFormat="1" applyFont="1" applyFill="1" applyBorder="1" applyAlignment="1">
      <alignment vertical="center" wrapText="1"/>
    </xf>
    <xf numFmtId="49" fontId="24" fillId="0" borderId="82" xfId="75" applyNumberFormat="1" applyFont="1" applyBorder="1" applyAlignment="1">
      <alignment horizontal="center" vertical="center" wrapText="1"/>
    </xf>
    <xf numFmtId="4" fontId="24" fillId="0" borderId="16" xfId="0" applyNumberFormat="1" applyFont="1" applyBorder="1" applyAlignment="1">
      <alignment vertical="center" wrapText="1"/>
    </xf>
    <xf numFmtId="0" fontId="24" fillId="0" borderId="83" xfId="75" applyFont="1" applyBorder="1" applyAlignment="1">
      <alignment vertical="center" wrapText="1"/>
    </xf>
    <xf numFmtId="4" fontId="24" fillId="0" borderId="13" xfId="0" applyNumberFormat="1" applyFont="1" applyBorder="1" applyAlignment="1">
      <alignment vertical="center" wrapText="1"/>
    </xf>
    <xf numFmtId="4" fontId="24" fillId="0" borderId="15" xfId="75" applyNumberFormat="1" applyFont="1" applyBorder="1" applyAlignment="1">
      <alignment vertical="center" wrapText="1"/>
    </xf>
    <xf numFmtId="49" fontId="24" fillId="0" borderId="84" xfId="75" applyNumberFormat="1" applyFont="1" applyBorder="1" applyAlignment="1">
      <alignment horizontal="center" vertical="center" wrapText="1"/>
    </xf>
    <xf numFmtId="0" fontId="24" fillId="0" borderId="85" xfId="75" applyFont="1" applyBorder="1" applyAlignment="1">
      <alignment vertical="center" wrapText="1"/>
    </xf>
    <xf numFmtId="49" fontId="24" fillId="0" borderId="86" xfId="75" applyNumberFormat="1" applyFont="1" applyBorder="1" applyAlignment="1">
      <alignment horizontal="center" vertical="center" wrapText="1"/>
    </xf>
    <xf numFmtId="0" fontId="24" fillId="0" borderId="87" xfId="75" applyFont="1" applyBorder="1" applyAlignment="1">
      <alignment vertical="center" wrapText="1"/>
    </xf>
    <xf numFmtId="49" fontId="40" fillId="0" borderId="0" xfId="72" applyNumberFormat="1" applyFont="1" applyFill="1" applyAlignment="1">
      <alignment horizontal="center" vertical="center"/>
    </xf>
    <xf numFmtId="4" fontId="24" fillId="0" borderId="32" xfId="0" applyNumberFormat="1" applyFont="1" applyFill="1" applyBorder="1" applyAlignment="1">
      <alignment horizontal="center" vertical="center" wrapText="1"/>
    </xf>
    <xf numFmtId="49" fontId="32" fillId="0" borderId="10" xfId="75" applyNumberFormat="1" applyFont="1" applyFill="1" applyBorder="1" applyAlignment="1">
      <alignment horizontal="center"/>
    </xf>
    <xf numFmtId="4" fontId="32" fillId="58" borderId="43" xfId="75" applyNumberFormat="1" applyFont="1" applyFill="1" applyBorder="1"/>
    <xf numFmtId="4" fontId="32" fillId="59" borderId="43" xfId="75" applyNumberFormat="1" applyFont="1" applyFill="1" applyBorder="1"/>
    <xf numFmtId="0" fontId="24" fillId="0" borderId="63" xfId="67" applyFont="1" applyFill="1" applyBorder="1" applyAlignment="1">
      <alignment horizontal="center"/>
    </xf>
    <xf numFmtId="4" fontId="24" fillId="58" borderId="37" xfId="75" applyNumberFormat="1" applyFont="1" applyFill="1" applyBorder="1"/>
    <xf numFmtId="4" fontId="24" fillId="59" borderId="37" xfId="75" applyNumberFormat="1" applyFont="1" applyFill="1" applyBorder="1"/>
    <xf numFmtId="49" fontId="32" fillId="0" borderId="13" xfId="75" applyNumberFormat="1" applyFont="1" applyFill="1" applyBorder="1" applyAlignment="1">
      <alignment horizontal="center"/>
    </xf>
    <xf numFmtId="4" fontId="32" fillId="58" borderId="37" xfId="75" applyNumberFormat="1" applyFont="1" applyFill="1" applyBorder="1"/>
    <xf numFmtId="4" fontId="32" fillId="59" borderId="37" xfId="75" applyNumberFormat="1" applyFont="1" applyFill="1" applyBorder="1"/>
    <xf numFmtId="49" fontId="24" fillId="0" borderId="13" xfId="72" applyNumberFormat="1" applyFont="1" applyFill="1" applyBorder="1" applyAlignment="1">
      <alignment horizontal="center"/>
    </xf>
    <xf numFmtId="0" fontId="32" fillId="0" borderId="74" xfId="72" applyNumberFormat="1" applyFont="1" applyFill="1" applyBorder="1" applyAlignment="1">
      <alignment horizontal="center"/>
    </xf>
    <xf numFmtId="0" fontId="24" fillId="0" borderId="63" xfId="72" applyNumberFormat="1" applyFont="1" applyFill="1" applyBorder="1" applyAlignment="1">
      <alignment horizontal="center"/>
    </xf>
    <xf numFmtId="4" fontId="24" fillId="0" borderId="26" xfId="72" applyNumberFormat="1" applyFont="1" applyFill="1" applyBorder="1"/>
    <xf numFmtId="0" fontId="32" fillId="0" borderId="12" xfId="67" applyFont="1" applyFill="1" applyBorder="1" applyAlignment="1">
      <alignment horizontal="center"/>
    </xf>
    <xf numFmtId="0" fontId="24" fillId="0" borderId="15" xfId="75" applyFont="1" applyFill="1" applyBorder="1"/>
    <xf numFmtId="49" fontId="32" fillId="0" borderId="16" xfId="75" applyNumberFormat="1" applyFont="1" applyFill="1" applyBorder="1" applyAlignment="1">
      <alignment horizontal="center"/>
    </xf>
    <xf numFmtId="4" fontId="24" fillId="0" borderId="53" xfId="72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/>
    </xf>
    <xf numFmtId="4" fontId="24" fillId="58" borderId="53" xfId="75" applyNumberFormat="1" applyFont="1" applyFill="1" applyBorder="1"/>
    <xf numFmtId="4" fontId="24" fillId="59" borderId="53" xfId="75" applyNumberFormat="1" applyFont="1" applyFill="1" applyBorder="1"/>
    <xf numFmtId="0" fontId="24" fillId="0" borderId="56" xfId="0" applyFont="1" applyBorder="1" applyAlignment="1">
      <alignment horizontal="center"/>
    </xf>
    <xf numFmtId="49" fontId="24" fillId="0" borderId="56" xfId="72" applyNumberFormat="1" applyFont="1" applyFill="1" applyBorder="1" applyAlignment="1">
      <alignment horizontal="center"/>
    </xf>
    <xf numFmtId="4" fontId="24" fillId="58" borderId="69" xfId="75" applyNumberFormat="1" applyFont="1" applyFill="1" applyBorder="1"/>
    <xf numFmtId="4" fontId="24" fillId="59" borderId="69" xfId="75" applyNumberFormat="1" applyFont="1" applyFill="1" applyBorder="1"/>
    <xf numFmtId="4" fontId="32" fillId="0" borderId="0" xfId="75" applyNumberFormat="1" applyFont="1" applyFill="1" applyBorder="1"/>
    <xf numFmtId="0" fontId="32" fillId="0" borderId="0" xfId="67" applyFont="1" applyFill="1" applyBorder="1" applyAlignment="1">
      <alignment horizontal="center"/>
    </xf>
    <xf numFmtId="49" fontId="32" fillId="0" borderId="0" xfId="75" applyNumberFormat="1" applyFont="1" applyFill="1" applyBorder="1" applyAlignment="1">
      <alignment horizontal="center"/>
    </xf>
    <xf numFmtId="0" fontId="32" fillId="0" borderId="0" xfId="75" applyFont="1" applyFill="1" applyBorder="1"/>
    <xf numFmtId="0" fontId="29" fillId="0" borderId="0" xfId="77" applyFont="1" applyFill="1" applyAlignment="1">
      <alignment horizontal="center"/>
    </xf>
    <xf numFmtId="0" fontId="27" fillId="0" borderId="0" xfId="72" applyFont="1" applyAlignment="1">
      <alignment horizontal="right"/>
    </xf>
    <xf numFmtId="4" fontId="32" fillId="59" borderId="43" xfId="0" applyNumberFormat="1" applyFont="1" applyFill="1" applyBorder="1" applyAlignment="1">
      <alignment vertical="center" wrapText="1"/>
    </xf>
    <xf numFmtId="4" fontId="24" fillId="0" borderId="52" xfId="0" applyNumberFormat="1" applyFont="1" applyFill="1" applyBorder="1" applyAlignment="1">
      <alignment horizontal="center" vertical="center" wrapText="1"/>
    </xf>
    <xf numFmtId="0" fontId="24" fillId="0" borderId="76" xfId="72" applyFont="1" applyBorder="1" applyAlignment="1">
      <alignment horizontal="center" vertical="center" wrapText="1"/>
    </xf>
    <xf numFmtId="4" fontId="24" fillId="0" borderId="68" xfId="0" applyNumberFormat="1" applyFont="1" applyFill="1" applyBorder="1" applyAlignment="1">
      <alignment horizontal="center" vertical="center" wrapText="1"/>
    </xf>
    <xf numFmtId="0" fontId="24" fillId="0" borderId="68" xfId="0" applyFont="1" applyBorder="1" applyAlignment="1">
      <alignment horizontal="center"/>
    </xf>
    <xf numFmtId="4" fontId="24" fillId="59" borderId="51" xfId="0" applyNumberFormat="1" applyFont="1" applyFill="1" applyBorder="1" applyAlignment="1">
      <alignment vertical="center" wrapText="1"/>
    </xf>
    <xf numFmtId="0" fontId="24" fillId="0" borderId="59" xfId="72" applyFont="1" applyBorder="1" applyAlignment="1">
      <alignment horizontal="center" vertical="center" wrapText="1"/>
    </xf>
    <xf numFmtId="4" fontId="24" fillId="59" borderId="48" xfId="67" applyNumberFormat="1" applyFont="1" applyFill="1" applyBorder="1"/>
    <xf numFmtId="0" fontId="32" fillId="0" borderId="89" xfId="75" applyFont="1" applyBorder="1"/>
    <xf numFmtId="0" fontId="39" fillId="0" borderId="18" xfId="72" applyFont="1" applyBorder="1" applyAlignment="1">
      <alignment horizontal="center" vertical="center" wrapText="1"/>
    </xf>
    <xf numFmtId="0" fontId="39" fillId="0" borderId="90" xfId="72" applyFont="1" applyBorder="1" applyAlignment="1">
      <alignment horizontal="center" vertical="center" wrapText="1"/>
    </xf>
    <xf numFmtId="0" fontId="39" fillId="0" borderId="33" xfId="72" applyFont="1" applyBorder="1" applyAlignment="1">
      <alignment horizontal="center" vertical="center" wrapText="1"/>
    </xf>
    <xf numFmtId="0" fontId="24" fillId="0" borderId="91" xfId="72" applyFont="1" applyBorder="1" applyAlignment="1">
      <alignment horizontal="center" vertical="center" wrapText="1"/>
    </xf>
    <xf numFmtId="49" fontId="24" fillId="0" borderId="92" xfId="72" applyNumberFormat="1" applyFont="1" applyBorder="1" applyAlignment="1">
      <alignment horizontal="center" vertical="center" wrapText="1"/>
    </xf>
    <xf numFmtId="0" fontId="30" fillId="0" borderId="93" xfId="79" applyFont="1" applyBorder="1" applyAlignment="1">
      <alignment horizontal="left" vertical="center" wrapText="1"/>
    </xf>
    <xf numFmtId="4" fontId="24" fillId="0" borderId="65" xfId="0" applyNumberFormat="1" applyFont="1" applyBorder="1" applyAlignment="1">
      <alignment vertical="center" wrapText="1"/>
    </xf>
    <xf numFmtId="4" fontId="30" fillId="0" borderId="32" xfId="79" applyNumberFormat="1" applyFont="1" applyBorder="1" applyAlignment="1">
      <alignment horizontal="right" vertical="center" wrapText="1"/>
    </xf>
    <xf numFmtId="4" fontId="24" fillId="58" borderId="18" xfId="0" applyNumberFormat="1" applyFont="1" applyFill="1" applyBorder="1" applyAlignment="1">
      <alignment horizontal="right" vertical="center" wrapText="1"/>
    </xf>
    <xf numFmtId="4" fontId="24" fillId="59" borderId="18" xfId="0" applyNumberFormat="1" applyFont="1" applyFill="1" applyBorder="1" applyAlignment="1">
      <alignment vertical="center" wrapText="1"/>
    </xf>
    <xf numFmtId="0" fontId="32" fillId="0" borderId="73" xfId="67" applyFont="1" applyFill="1" applyBorder="1" applyAlignment="1">
      <alignment horizontal="center" vertical="center"/>
    </xf>
    <xf numFmtId="49" fontId="32" fillId="0" borderId="10" xfId="75" applyNumberFormat="1" applyFont="1" applyFill="1" applyBorder="1" applyAlignment="1">
      <alignment horizontal="center" vertical="center"/>
    </xf>
    <xf numFmtId="0" fontId="32" fillId="0" borderId="94" xfId="75" applyFont="1" applyFill="1" applyBorder="1" applyAlignment="1">
      <alignment vertical="center"/>
    </xf>
    <xf numFmtId="4" fontId="32" fillId="58" borderId="43" xfId="75" applyNumberFormat="1" applyFont="1" applyFill="1" applyBorder="1" applyAlignment="1">
      <alignment vertical="center"/>
    </xf>
    <xf numFmtId="4" fontId="32" fillId="59" borderId="43" xfId="75" applyNumberFormat="1" applyFont="1" applyFill="1" applyBorder="1" applyAlignment="1">
      <alignment vertical="center"/>
    </xf>
    <xf numFmtId="0" fontId="24" fillId="0" borderId="12" xfId="67" applyFont="1" applyFill="1" applyBorder="1" applyAlignment="1">
      <alignment horizontal="center" vertical="center"/>
    </xf>
    <xf numFmtId="49" fontId="24" fillId="0" borderId="13" xfId="75" applyNumberFormat="1" applyFont="1" applyFill="1" applyBorder="1" applyAlignment="1">
      <alignment horizontal="center" vertical="center"/>
    </xf>
    <xf numFmtId="0" fontId="24" fillId="0" borderId="13" xfId="75" applyFont="1" applyFill="1" applyBorder="1" applyAlignment="1">
      <alignment vertical="center"/>
    </xf>
    <xf numFmtId="4" fontId="24" fillId="58" borderId="37" xfId="75" applyNumberFormat="1" applyFont="1" applyFill="1" applyBorder="1" applyAlignment="1">
      <alignment vertical="center"/>
    </xf>
    <xf numFmtId="4" fontId="24" fillId="59" borderId="37" xfId="75" applyNumberFormat="1" applyFont="1" applyFill="1" applyBorder="1" applyAlignment="1">
      <alignment vertical="center"/>
    </xf>
    <xf numFmtId="0" fontId="24" fillId="0" borderId="13" xfId="75" applyFont="1" applyFill="1" applyBorder="1" applyAlignment="1">
      <alignment vertical="center" wrapText="1"/>
    </xf>
    <xf numFmtId="0" fontId="32" fillId="0" borderId="23" xfId="67" applyFont="1" applyFill="1" applyBorder="1" applyAlignment="1">
      <alignment horizontal="center" vertical="center"/>
    </xf>
    <xf numFmtId="49" fontId="32" fillId="0" borderId="16" xfId="75" applyNumberFormat="1" applyFont="1" applyFill="1" applyBorder="1" applyAlignment="1">
      <alignment horizontal="center" vertical="center"/>
    </xf>
    <xf numFmtId="0" fontId="32" fillId="0" borderId="16" xfId="75" applyFont="1" applyFill="1" applyBorder="1" applyAlignment="1">
      <alignment vertical="center"/>
    </xf>
    <xf numFmtId="4" fontId="32" fillId="58" borderId="53" xfId="75" applyNumberFormat="1" applyFont="1" applyFill="1" applyBorder="1" applyAlignment="1">
      <alignment vertical="center"/>
    </xf>
    <xf numFmtId="4" fontId="32" fillId="59" borderId="53" xfId="75" applyNumberFormat="1" applyFont="1" applyFill="1" applyBorder="1" applyAlignment="1">
      <alignment vertical="center"/>
    </xf>
    <xf numFmtId="0" fontId="32" fillId="0" borderId="12" xfId="67" applyFont="1" applyFill="1" applyBorder="1" applyAlignment="1">
      <alignment horizontal="center" vertical="center"/>
    </xf>
    <xf numFmtId="49" fontId="32" fillId="0" borderId="13" xfId="75" applyNumberFormat="1" applyFont="1" applyFill="1" applyBorder="1" applyAlignment="1">
      <alignment horizontal="center" vertical="center"/>
    </xf>
    <xf numFmtId="0" fontId="32" fillId="0" borderId="13" xfId="75" applyFont="1" applyFill="1" applyBorder="1" applyAlignment="1">
      <alignment vertical="center"/>
    </xf>
    <xf numFmtId="4" fontId="32" fillId="58" borderId="37" xfId="75" applyNumberFormat="1" applyFont="1" applyFill="1" applyBorder="1" applyAlignment="1">
      <alignment vertical="center"/>
    </xf>
    <xf numFmtId="4" fontId="32" fillId="59" borderId="37" xfId="75" applyNumberFormat="1" applyFont="1" applyFill="1" applyBorder="1" applyAlignment="1">
      <alignment vertical="center"/>
    </xf>
    <xf numFmtId="0" fontId="24" fillId="0" borderId="23" xfId="67" applyFont="1" applyFill="1" applyBorder="1" applyAlignment="1">
      <alignment horizontal="center" vertical="center"/>
    </xf>
    <xf numFmtId="49" fontId="24" fillId="0" borderId="16" xfId="75" applyNumberFormat="1" applyFont="1" applyFill="1" applyBorder="1" applyAlignment="1">
      <alignment horizontal="center" vertical="center"/>
    </xf>
    <xf numFmtId="0" fontId="24" fillId="0" borderId="16" xfId="75" applyFont="1" applyFill="1" applyBorder="1" applyAlignment="1">
      <alignment vertical="center"/>
    </xf>
    <xf numFmtId="4" fontId="24" fillId="58" borderId="53" xfId="75" applyNumberFormat="1" applyFont="1" applyFill="1" applyBorder="1" applyAlignment="1">
      <alignment vertical="center"/>
    </xf>
    <xf numFmtId="4" fontId="24" fillId="59" borderId="53" xfId="75" applyNumberFormat="1" applyFont="1" applyFill="1" applyBorder="1" applyAlignment="1">
      <alignment vertical="center"/>
    </xf>
    <xf numFmtId="0" fontId="24" fillId="60" borderId="63" xfId="67" applyFont="1" applyFill="1" applyBorder="1" applyAlignment="1">
      <alignment horizontal="center" vertical="center"/>
    </xf>
    <xf numFmtId="49" fontId="24" fillId="60" borderId="15" xfId="75" applyNumberFormat="1" applyFont="1" applyFill="1" applyBorder="1" applyAlignment="1">
      <alignment horizontal="center" vertical="center"/>
    </xf>
    <xf numFmtId="0" fontId="24" fillId="60" borderId="26" xfId="75" applyFont="1" applyFill="1" applyBorder="1" applyAlignment="1">
      <alignment vertical="center"/>
    </xf>
    <xf numFmtId="4" fontId="24" fillId="0" borderId="29" xfId="72" applyNumberFormat="1" applyFont="1" applyFill="1" applyBorder="1" applyAlignment="1">
      <alignment horizontal="center" vertical="center" wrapText="1"/>
    </xf>
    <xf numFmtId="0" fontId="32" fillId="0" borderId="16" xfId="72" applyNumberFormat="1" applyFont="1" applyFill="1" applyBorder="1" applyAlignment="1">
      <alignment horizontal="center" vertical="center"/>
    </xf>
    <xf numFmtId="4" fontId="24" fillId="58" borderId="69" xfId="0" applyNumberFormat="1" applyFont="1" applyFill="1" applyBorder="1" applyAlignment="1">
      <alignment vertical="center" wrapText="1"/>
    </xf>
    <xf numFmtId="0" fontId="24" fillId="0" borderId="0" xfId="0" applyFont="1" applyAlignment="1"/>
    <xf numFmtId="0" fontId="24" fillId="0" borderId="74" xfId="75" applyFont="1" applyBorder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7" fillId="0" borderId="0" xfId="72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32" fillId="0" borderId="67" xfId="72" applyFont="1" applyBorder="1" applyAlignment="1">
      <alignment horizontal="center"/>
    </xf>
    <xf numFmtId="0" fontId="32" fillId="0" borderId="10" xfId="72" applyFont="1" applyBorder="1" applyAlignment="1">
      <alignment horizontal="center"/>
    </xf>
    <xf numFmtId="4" fontId="32" fillId="58" borderId="43" xfId="0" applyNumberFormat="1" applyFont="1" applyFill="1" applyBorder="1" applyAlignment="1"/>
    <xf numFmtId="0" fontId="24" fillId="0" borderId="26" xfId="72" applyFont="1" applyBorder="1" applyAlignment="1">
      <alignment vertical="center" wrapText="1"/>
    </xf>
    <xf numFmtId="49" fontId="24" fillId="0" borderId="16" xfId="72" applyNumberFormat="1" applyFont="1" applyBorder="1" applyAlignment="1">
      <alignment horizontal="center" vertical="center"/>
    </xf>
    <xf numFmtId="4" fontId="24" fillId="0" borderId="53" xfId="0" applyNumberFormat="1" applyFont="1" applyFill="1" applyBorder="1" applyAlignment="1">
      <alignment horizontal="center" vertical="center" wrapText="1"/>
    </xf>
    <xf numFmtId="4" fontId="24" fillId="58" borderId="69" xfId="0" applyNumberFormat="1" applyFont="1" applyFill="1" applyBorder="1" applyAlignment="1">
      <alignment vertical="center"/>
    </xf>
    <xf numFmtId="4" fontId="24" fillId="0" borderId="69" xfId="0" applyNumberFormat="1" applyFont="1" applyFill="1" applyBorder="1" applyAlignment="1">
      <alignment horizontal="center" vertical="center" wrapText="1"/>
    </xf>
    <xf numFmtId="0" fontId="24" fillId="0" borderId="0" xfId="72" applyFont="1" applyFill="1" applyAlignment="1">
      <alignment horizontal="right" vertical="center" wrapText="1"/>
    </xf>
    <xf numFmtId="0" fontId="24" fillId="0" borderId="0" xfId="77" applyFont="1" applyAlignment="1">
      <alignment horizontal="center"/>
    </xf>
    <xf numFmtId="0" fontId="27" fillId="0" borderId="0" xfId="77" applyFont="1" applyAlignment="1">
      <alignment horizontal="center"/>
    </xf>
    <xf numFmtId="0" fontId="32" fillId="0" borderId="73" xfId="78" applyFont="1" applyBorder="1" applyAlignment="1">
      <alignment horizontal="center"/>
    </xf>
    <xf numFmtId="0" fontId="32" fillId="0" borderId="10" xfId="78" applyFont="1" applyBorder="1" applyAlignment="1">
      <alignment horizontal="center"/>
    </xf>
    <xf numFmtId="0" fontId="32" fillId="0" borderId="52" xfId="78" applyFont="1" applyBorder="1" applyAlignment="1">
      <alignment wrapText="1"/>
    </xf>
    <xf numFmtId="4" fontId="32" fillId="59" borderId="28" xfId="78" applyNumberFormat="1" applyFont="1" applyFill="1" applyBorder="1"/>
    <xf numFmtId="0" fontId="24" fillId="0" borderId="23" xfId="77" applyFont="1" applyBorder="1" applyAlignment="1">
      <alignment horizontal="center"/>
    </xf>
    <xf numFmtId="49" fontId="24" fillId="0" borderId="16" xfId="77" applyNumberFormat="1" applyFont="1" applyBorder="1" applyAlignment="1">
      <alignment horizontal="center"/>
    </xf>
    <xf numFmtId="0" fontId="24" fillId="0" borderId="17" xfId="69" applyFont="1" applyBorder="1" applyAlignment="1">
      <alignment horizontal="left" wrapText="1"/>
    </xf>
    <xf numFmtId="4" fontId="24" fillId="58" borderId="53" xfId="69" applyNumberFormat="1" applyFont="1" applyFill="1" applyBorder="1" applyAlignment="1">
      <alignment horizontal="right"/>
    </xf>
    <xf numFmtId="4" fontId="24" fillId="59" borderId="53" xfId="69" applyNumberFormat="1" applyFont="1" applyFill="1" applyBorder="1" applyAlignment="1">
      <alignment horizontal="right"/>
    </xf>
    <xf numFmtId="0" fontId="24" fillId="0" borderId="12" xfId="77" applyFont="1" applyBorder="1" applyAlignment="1">
      <alignment horizontal="center"/>
    </xf>
    <xf numFmtId="49" fontId="24" fillId="0" borderId="13" xfId="77" applyNumberFormat="1" applyFont="1" applyBorder="1" applyAlignment="1">
      <alignment horizontal="center"/>
    </xf>
    <xf numFmtId="0" fontId="24" fillId="0" borderId="15" xfId="69" applyFont="1" applyBorder="1" applyAlignment="1">
      <alignment horizontal="left" wrapText="1"/>
    </xf>
    <xf numFmtId="4" fontId="24" fillId="58" borderId="37" xfId="69" applyNumberFormat="1" applyFont="1" applyFill="1" applyBorder="1" applyAlignment="1">
      <alignment horizontal="right"/>
    </xf>
    <xf numFmtId="4" fontId="24" fillId="59" borderId="37" xfId="69" applyNumberFormat="1" applyFont="1" applyFill="1" applyBorder="1" applyAlignment="1">
      <alignment horizontal="right"/>
    </xf>
    <xf numFmtId="0" fontId="32" fillId="0" borderId="74" xfId="78" applyFont="1" applyBorder="1" applyAlignment="1">
      <alignment horizontal="center" vertical="center"/>
    </xf>
    <xf numFmtId="0" fontId="32" fillId="0" borderId="16" xfId="78" applyFont="1" applyBorder="1" applyAlignment="1">
      <alignment horizontal="center" vertical="center"/>
    </xf>
    <xf numFmtId="0" fontId="32" fillId="0" borderId="97" xfId="78" applyFont="1" applyBorder="1" applyAlignment="1">
      <alignment vertical="center" wrapText="1"/>
    </xf>
    <xf numFmtId="4" fontId="32" fillId="59" borderId="29" xfId="78" applyNumberFormat="1" applyFont="1" applyFill="1" applyBorder="1" applyAlignment="1">
      <alignment vertical="center"/>
    </xf>
    <xf numFmtId="4" fontId="24" fillId="0" borderId="0" xfId="69" applyNumberFormat="1" applyFont="1" applyFill="1" applyBorder="1" applyAlignment="1">
      <alignment horizontal="left"/>
    </xf>
    <xf numFmtId="4" fontId="24" fillId="0" borderId="0" xfId="69" applyNumberFormat="1" applyFont="1" applyFill="1" applyBorder="1"/>
    <xf numFmtId="0" fontId="24" fillId="0" borderId="0" xfId="77" applyFont="1" applyFill="1" applyBorder="1" applyAlignment="1">
      <alignment horizontal="center"/>
    </xf>
    <xf numFmtId="0" fontId="24" fillId="0" borderId="0" xfId="69" applyFont="1" applyFill="1" applyBorder="1" applyAlignment="1">
      <alignment horizontal="left"/>
    </xf>
    <xf numFmtId="0" fontId="24" fillId="0" borderId="54" xfId="72" applyFont="1" applyBorder="1" applyAlignment="1">
      <alignment horizontal="center" vertical="center" wrapText="1"/>
    </xf>
    <xf numFmtId="0" fontId="42" fillId="0" borderId="10" xfId="72" applyFont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/>
    </xf>
    <xf numFmtId="0" fontId="24" fillId="0" borderId="26" xfId="0" applyFont="1" applyBorder="1"/>
    <xf numFmtId="0" fontId="24" fillId="0" borderId="47" xfId="0" applyFont="1" applyBorder="1" applyAlignment="1">
      <alignment horizontal="center"/>
    </xf>
    <xf numFmtId="4" fontId="24" fillId="59" borderId="43" xfId="67" applyNumberFormat="1" applyFont="1" applyFill="1" applyBorder="1"/>
    <xf numFmtId="4" fontId="32" fillId="59" borderId="53" xfId="0" applyNumberFormat="1" applyFont="1" applyFill="1" applyBorder="1"/>
    <xf numFmtId="49" fontId="24" fillId="0" borderId="98" xfId="0" applyNumberFormat="1" applyFont="1" applyBorder="1" applyAlignment="1">
      <alignment horizontal="center"/>
    </xf>
    <xf numFmtId="4" fontId="24" fillId="59" borderId="51" xfId="0" applyNumberFormat="1" applyFont="1" applyFill="1" applyBorder="1"/>
    <xf numFmtId="4" fontId="24" fillId="58" borderId="47" xfId="0" applyNumberFormat="1" applyFont="1" applyFill="1" applyBorder="1"/>
    <xf numFmtId="4" fontId="24" fillId="59" borderId="47" xfId="0" applyNumberFormat="1" applyFont="1" applyFill="1" applyBorder="1"/>
    <xf numFmtId="0" fontId="24" fillId="0" borderId="0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24" fillId="0" borderId="0" xfId="0" applyFont="1" applyFill="1" applyBorder="1"/>
    <xf numFmtId="4" fontId="24" fillId="0" borderId="0" xfId="0" applyNumberFormat="1" applyFont="1" applyFill="1" applyBorder="1"/>
    <xf numFmtId="4" fontId="39" fillId="0" borderId="32" xfId="72" applyNumberFormat="1" applyFont="1" applyBorder="1" applyAlignment="1">
      <alignment vertical="center" wrapText="1"/>
    </xf>
    <xf numFmtId="3" fontId="24" fillId="0" borderId="0" xfId="0" applyNumberFormat="1" applyFont="1"/>
    <xf numFmtId="0" fontId="24" fillId="0" borderId="67" xfId="72" applyFont="1" applyFill="1" applyBorder="1" applyAlignment="1">
      <alignment horizontal="center" vertical="center" wrapText="1"/>
    </xf>
    <xf numFmtId="49" fontId="24" fillId="0" borderId="61" xfId="72" applyNumberFormat="1" applyFont="1" applyFill="1" applyBorder="1" applyAlignment="1">
      <alignment horizontal="center" vertical="center" wrapText="1"/>
    </xf>
    <xf numFmtId="0" fontId="34" fillId="0" borderId="61" xfId="79" applyFont="1" applyFill="1" applyBorder="1" applyAlignment="1">
      <alignment horizontal="left" vertical="center" wrapText="1"/>
    </xf>
    <xf numFmtId="4" fontId="24" fillId="0" borderId="61" xfId="0" applyNumberFormat="1" applyFont="1" applyBorder="1" applyAlignment="1">
      <alignment vertical="center" wrapText="1"/>
    </xf>
    <xf numFmtId="4" fontId="34" fillId="0" borderId="28" xfId="79" applyNumberFormat="1" applyFont="1" applyFill="1" applyBorder="1" applyAlignment="1">
      <alignment horizontal="right" vertical="center" wrapText="1"/>
    </xf>
    <xf numFmtId="4" fontId="24" fillId="58" borderId="43" xfId="0" applyNumberFormat="1" applyFont="1" applyFill="1" applyBorder="1" applyAlignment="1">
      <alignment vertical="center" wrapText="1"/>
    </xf>
    <xf numFmtId="4" fontId="24" fillId="59" borderId="43" xfId="0" applyNumberFormat="1" applyFont="1" applyFill="1" applyBorder="1" applyAlignment="1">
      <alignment vertical="center" wrapText="1"/>
    </xf>
    <xf numFmtId="0" fontId="24" fillId="0" borderId="95" xfId="72" applyFont="1" applyFill="1" applyBorder="1" applyAlignment="1">
      <alignment horizontal="center" vertical="center" wrapText="1"/>
    </xf>
    <xf numFmtId="49" fontId="24" fillId="0" borderId="70" xfId="72" applyNumberFormat="1" applyFont="1" applyFill="1" applyBorder="1" applyAlignment="1">
      <alignment horizontal="center" vertical="center" wrapText="1"/>
    </xf>
    <xf numFmtId="0" fontId="34" fillId="0" borderId="70" xfId="79" applyFont="1" applyFill="1" applyBorder="1" applyAlignment="1">
      <alignment horizontal="left" vertical="center" wrapText="1"/>
    </xf>
    <xf numFmtId="4" fontId="34" fillId="0" borderId="96" xfId="79" applyNumberFormat="1" applyFont="1" applyFill="1" applyBorder="1" applyAlignment="1">
      <alignment horizontal="right" vertical="center" wrapText="1"/>
    </xf>
    <xf numFmtId="0" fontId="32" fillId="0" borderId="67" xfId="72" applyFont="1" applyFill="1" applyBorder="1" applyAlignment="1">
      <alignment horizontal="center"/>
    </xf>
    <xf numFmtId="49" fontId="32" fillId="0" borderId="10" xfId="72" applyNumberFormat="1" applyFont="1" applyFill="1" applyBorder="1" applyAlignment="1">
      <alignment horizontal="center"/>
    </xf>
    <xf numFmtId="0" fontId="32" fillId="0" borderId="28" xfId="72" applyFont="1" applyFill="1" applyBorder="1"/>
    <xf numFmtId="0" fontId="32" fillId="0" borderId="12" xfId="72" applyFont="1" applyFill="1" applyBorder="1" applyAlignment="1">
      <alignment horizontal="center"/>
    </xf>
    <xf numFmtId="49" fontId="32" fillId="0" borderId="13" xfId="72" applyNumberFormat="1" applyFont="1" applyFill="1" applyBorder="1" applyAlignment="1">
      <alignment horizontal="center"/>
    </xf>
    <xf numFmtId="0" fontId="32" fillId="0" borderId="26" xfId="72" applyFont="1" applyFill="1" applyBorder="1"/>
    <xf numFmtId="4" fontId="32" fillId="58" borderId="37" xfId="72" applyNumberFormat="1" applyFont="1" applyFill="1" applyBorder="1"/>
    <xf numFmtId="4" fontId="32" fillId="59" borderId="37" xfId="72" applyNumberFormat="1" applyFont="1" applyFill="1" applyBorder="1"/>
    <xf numFmtId="0" fontId="24" fillId="0" borderId="12" xfId="72" applyFont="1" applyFill="1" applyBorder="1" applyAlignment="1">
      <alignment horizontal="center"/>
    </xf>
    <xf numFmtId="0" fontId="24" fillId="0" borderId="26" xfId="72" applyFont="1" applyFill="1" applyBorder="1"/>
    <xf numFmtId="4" fontId="24" fillId="58" borderId="37" xfId="0" applyNumberFormat="1" applyFont="1" applyFill="1" applyBorder="1"/>
    <xf numFmtId="4" fontId="24" fillId="59" borderId="37" xfId="0" applyNumberFormat="1" applyFont="1" applyFill="1" applyBorder="1"/>
    <xf numFmtId="4" fontId="32" fillId="58" borderId="37" xfId="0" applyNumberFormat="1" applyFont="1" applyFill="1" applyBorder="1"/>
    <xf numFmtId="4" fontId="32" fillId="59" borderId="37" xfId="0" applyNumberFormat="1" applyFont="1" applyFill="1" applyBorder="1"/>
    <xf numFmtId="0" fontId="24" fillId="0" borderId="54" xfId="72" applyNumberFormat="1" applyFont="1" applyFill="1" applyBorder="1" applyAlignment="1">
      <alignment horizontal="center"/>
    </xf>
    <xf numFmtId="4" fontId="24" fillId="0" borderId="39" xfId="72" applyNumberFormat="1" applyFont="1" applyFill="1" applyBorder="1"/>
    <xf numFmtId="4" fontId="32" fillId="58" borderId="43" xfId="72" applyNumberFormat="1" applyFont="1" applyFill="1" applyBorder="1"/>
    <xf numFmtId="4" fontId="24" fillId="58" borderId="37" xfId="72" applyNumberFormat="1" applyFont="1" applyFill="1" applyBorder="1"/>
    <xf numFmtId="4" fontId="24" fillId="58" borderId="47" xfId="72" applyNumberFormat="1" applyFont="1" applyFill="1" applyBorder="1"/>
    <xf numFmtId="49" fontId="31" fillId="0" borderId="0" xfId="72" applyNumberFormat="1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4" fontId="43" fillId="0" borderId="0" xfId="0" applyNumberFormat="1" applyFont="1" applyFill="1" applyBorder="1" applyAlignment="1">
      <alignment vertical="center" wrapText="1"/>
    </xf>
    <xf numFmtId="4" fontId="24" fillId="0" borderId="0" xfId="0" applyNumberFormat="1" applyFont="1" applyFill="1" applyBorder="1" applyAlignment="1">
      <alignment vertical="center" wrapText="1"/>
    </xf>
    <xf numFmtId="0" fontId="32" fillId="0" borderId="75" xfId="72" applyFont="1" applyBorder="1" applyAlignment="1">
      <alignment horizontal="center" vertical="center" wrapText="1"/>
    </xf>
    <xf numFmtId="0" fontId="32" fillId="0" borderId="17" xfId="0" applyFont="1" applyFill="1" applyBorder="1" applyAlignment="1">
      <alignment vertical="center" wrapText="1"/>
    </xf>
    <xf numFmtId="4" fontId="32" fillId="59" borderId="99" xfId="0" applyNumberFormat="1" applyFont="1" applyFill="1" applyBorder="1" applyAlignment="1">
      <alignment vertical="center" wrapText="1"/>
    </xf>
    <xf numFmtId="0" fontId="24" fillId="0" borderId="13" xfId="72" applyFont="1" applyBorder="1" applyAlignment="1">
      <alignment horizontal="center" vertical="center"/>
    </xf>
    <xf numFmtId="4" fontId="24" fillId="59" borderId="27" xfId="0" applyNumberFormat="1" applyFont="1" applyFill="1" applyBorder="1" applyAlignment="1">
      <alignment vertical="center" wrapText="1"/>
    </xf>
    <xf numFmtId="0" fontId="24" fillId="0" borderId="56" xfId="72" applyFont="1" applyBorder="1" applyAlignment="1">
      <alignment horizontal="center" vertical="center"/>
    </xf>
    <xf numFmtId="4" fontId="24" fillId="59" borderId="100" xfId="0" applyNumberFormat="1" applyFont="1" applyFill="1" applyBorder="1" applyAlignment="1">
      <alignment vertical="center" wrapText="1"/>
    </xf>
    <xf numFmtId="0" fontId="24" fillId="0" borderId="0" xfId="72" applyFont="1"/>
    <xf numFmtId="0" fontId="24" fillId="0" borderId="0" xfId="72" applyFont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32" fillId="0" borderId="101" xfId="72" applyFont="1" applyBorder="1" applyAlignment="1">
      <alignment horizontal="center" vertical="center" wrapText="1"/>
    </xf>
    <xf numFmtId="49" fontId="24" fillId="0" borderId="102" xfId="75" applyNumberFormat="1" applyFont="1" applyBorder="1" applyAlignment="1">
      <alignment horizontal="center"/>
    </xf>
    <xf numFmtId="49" fontId="24" fillId="0" borderId="84" xfId="75" applyNumberFormat="1" applyFont="1" applyBorder="1" applyAlignment="1">
      <alignment horizontal="center"/>
    </xf>
    <xf numFmtId="0" fontId="24" fillId="0" borderId="0" xfId="0" applyFont="1" applyFill="1" applyAlignment="1">
      <alignment vertical="center"/>
    </xf>
    <xf numFmtId="0" fontId="24" fillId="0" borderId="20" xfId="75" applyFont="1" applyBorder="1"/>
    <xf numFmtId="0" fontId="46" fillId="0" borderId="0" xfId="0" applyFont="1" applyFill="1" applyAlignment="1">
      <alignment vertical="center" wrapText="1"/>
    </xf>
    <xf numFmtId="49" fontId="24" fillId="0" borderId="98" xfId="75" applyNumberFormat="1" applyFont="1" applyBorder="1" applyAlignment="1">
      <alignment horizontal="center"/>
    </xf>
    <xf numFmtId="0" fontId="24" fillId="0" borderId="55" xfId="75" applyFont="1" applyBorder="1"/>
    <xf numFmtId="49" fontId="24" fillId="0" borderId="103" xfId="75" applyNumberFormat="1" applyFont="1" applyBorder="1" applyAlignment="1">
      <alignment horizontal="center"/>
    </xf>
    <xf numFmtId="0" fontId="24" fillId="0" borderId="104" xfId="75" applyFont="1" applyBorder="1"/>
    <xf numFmtId="49" fontId="24" fillId="0" borderId="105" xfId="75" applyNumberFormat="1" applyFont="1" applyBorder="1" applyAlignment="1">
      <alignment horizontal="center"/>
    </xf>
    <xf numFmtId="0" fontId="24" fillId="0" borderId="93" xfId="75" applyFont="1" applyBorder="1"/>
    <xf numFmtId="0" fontId="71" fillId="0" borderId="0" xfId="72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7" fillId="0" borderId="0" xfId="72" applyFont="1" applyFill="1" applyAlignment="1">
      <alignment horizontal="right" vertical="center" wrapText="1"/>
    </xf>
    <xf numFmtId="0" fontId="39" fillId="0" borderId="106" xfId="72" applyFont="1" applyBorder="1" applyAlignment="1">
      <alignment horizontal="center" vertical="center" wrapText="1"/>
    </xf>
    <xf numFmtId="0" fontId="39" fillId="0" borderId="107" xfId="72" applyFont="1" applyBorder="1" applyAlignment="1">
      <alignment horizontal="center" vertical="center" wrapText="1"/>
    </xf>
    <xf numFmtId="0" fontId="32" fillId="0" borderId="67" xfId="67" applyFont="1" applyBorder="1" applyAlignment="1">
      <alignment horizontal="center"/>
    </xf>
    <xf numFmtId="49" fontId="32" fillId="0" borderId="10" xfId="75" applyNumberFormat="1" applyFont="1" applyBorder="1" applyAlignment="1">
      <alignment horizontal="center"/>
    </xf>
    <xf numFmtId="0" fontId="32" fillId="0" borderId="28" xfId="75" applyFont="1" applyFill="1" applyBorder="1"/>
    <xf numFmtId="0" fontId="24" fillId="0" borderId="12" xfId="67" applyFont="1" applyBorder="1" applyAlignment="1">
      <alignment horizontal="center"/>
    </xf>
    <xf numFmtId="49" fontId="24" fillId="0" borderId="13" xfId="75" applyNumberFormat="1" applyFont="1" applyBorder="1" applyAlignment="1">
      <alignment horizontal="center"/>
    </xf>
    <xf numFmtId="0" fontId="24" fillId="0" borderId="26" xfId="75" applyFont="1" applyFill="1" applyBorder="1"/>
    <xf numFmtId="49" fontId="24" fillId="0" borderId="15" xfId="75" applyNumberFormat="1" applyFont="1" applyBorder="1" applyAlignment="1">
      <alignment horizontal="center"/>
    </xf>
    <xf numFmtId="4" fontId="24" fillId="59" borderId="51" xfId="75" applyNumberFormat="1" applyFont="1" applyFill="1" applyBorder="1"/>
    <xf numFmtId="49" fontId="32" fillId="0" borderId="13" xfId="75" applyNumberFormat="1" applyFont="1" applyBorder="1" applyAlignment="1">
      <alignment horizontal="center"/>
    </xf>
    <xf numFmtId="0" fontId="32" fillId="0" borderId="26" xfId="75" applyFont="1" applyFill="1" applyBorder="1"/>
    <xf numFmtId="49" fontId="24" fillId="0" borderId="16" xfId="75" applyNumberFormat="1" applyFont="1" applyBorder="1" applyAlignment="1">
      <alignment horizontal="center"/>
    </xf>
    <xf numFmtId="0" fontId="24" fillId="0" borderId="29" xfId="75" applyFont="1" applyFill="1" applyBorder="1"/>
    <xf numFmtId="0" fontId="24" fillId="0" borderId="54" xfId="67" applyFont="1" applyBorder="1" applyAlignment="1">
      <alignment horizontal="center"/>
    </xf>
    <xf numFmtId="49" fontId="24" fillId="0" borderId="56" xfId="75" applyNumberFormat="1" applyFont="1" applyBorder="1" applyAlignment="1">
      <alignment horizontal="center"/>
    </xf>
    <xf numFmtId="0" fontId="32" fillId="0" borderId="60" xfId="72" applyFont="1" applyBorder="1" applyAlignment="1">
      <alignment horizontal="center"/>
    </xf>
    <xf numFmtId="49" fontId="32" fillId="0" borderId="10" xfId="72" applyNumberFormat="1" applyFont="1" applyBorder="1" applyAlignment="1">
      <alignment horizontal="center"/>
    </xf>
    <xf numFmtId="0" fontId="32" fillId="0" borderId="61" xfId="72" applyFont="1" applyBorder="1"/>
    <xf numFmtId="4" fontId="32" fillId="59" borderId="43" xfId="72" applyNumberFormat="1" applyFont="1" applyFill="1" applyBorder="1"/>
    <xf numFmtId="4" fontId="32" fillId="0" borderId="28" xfId="72" applyNumberFormat="1" applyFont="1" applyFill="1" applyBorder="1" applyAlignment="1">
      <alignment horizontal="center"/>
    </xf>
    <xf numFmtId="0" fontId="24" fillId="0" borderId="59" xfId="72" applyFont="1" applyBorder="1" applyAlignment="1">
      <alignment horizontal="center"/>
    </xf>
    <xf numFmtId="49" fontId="24" fillId="0" borderId="56" xfId="72" applyNumberFormat="1" applyFont="1" applyBorder="1" applyAlignment="1">
      <alignment horizontal="center"/>
    </xf>
    <xf numFmtId="0" fontId="24" fillId="0" borderId="70" xfId="72" applyFont="1" applyBorder="1"/>
    <xf numFmtId="4" fontId="24" fillId="59" borderId="47" xfId="72" applyNumberFormat="1" applyFont="1" applyFill="1" applyBorder="1"/>
    <xf numFmtId="49" fontId="24" fillId="0" borderId="13" xfId="0" applyNumberFormat="1" applyFont="1" applyBorder="1" applyAlignment="1">
      <alignment horizontal="center" vertical="center" wrapText="1"/>
    </xf>
    <xf numFmtId="14" fontId="24" fillId="0" borderId="0" xfId="0" applyNumberFormat="1" applyFont="1" applyAlignment="1">
      <alignment horizontal="left"/>
    </xf>
    <xf numFmtId="4" fontId="38" fillId="0" borderId="18" xfId="72" applyNumberFormat="1" applyFont="1" applyFill="1" applyBorder="1" applyAlignment="1">
      <alignment vertical="center" wrapText="1"/>
    </xf>
    <xf numFmtId="0" fontId="38" fillId="0" borderId="33" xfId="72" applyFont="1" applyFill="1" applyBorder="1" applyAlignment="1">
      <alignment horizontal="center" vertical="center" wrapText="1"/>
    </xf>
    <xf numFmtId="0" fontId="38" fillId="0" borderId="35" xfId="72" applyFont="1" applyFill="1" applyBorder="1" applyAlignment="1">
      <alignment horizontal="center" vertical="center" wrapText="1"/>
    </xf>
    <xf numFmtId="0" fontId="32" fillId="0" borderId="109" xfId="72" applyFont="1" applyFill="1" applyBorder="1" applyAlignment="1">
      <alignment horizontal="center"/>
    </xf>
    <xf numFmtId="49" fontId="32" fillId="0" borderId="110" xfId="72" applyNumberFormat="1" applyFont="1" applyFill="1" applyBorder="1" applyAlignment="1">
      <alignment horizontal="center"/>
    </xf>
    <xf numFmtId="0" fontId="24" fillId="0" borderId="26" xfId="0" applyFont="1" applyFill="1" applyBorder="1" applyAlignment="1">
      <alignment vertical="center" wrapText="1"/>
    </xf>
    <xf numFmtId="0" fontId="24" fillId="0" borderId="27" xfId="72" applyFont="1" applyFill="1" applyBorder="1" applyAlignment="1">
      <alignment vertical="center" wrapText="1"/>
    </xf>
    <xf numFmtId="0" fontId="24" fillId="0" borderId="65" xfId="72" applyFont="1" applyFill="1" applyBorder="1" applyAlignment="1">
      <alignment horizontal="left" vertical="center" wrapText="1"/>
    </xf>
    <xf numFmtId="4" fontId="39" fillId="0" borderId="46" xfId="72" applyNumberFormat="1" applyFont="1" applyFill="1" applyBorder="1" applyAlignment="1">
      <alignment vertical="center" wrapText="1"/>
    </xf>
    <xf numFmtId="0" fontId="24" fillId="0" borderId="15" xfId="72" applyFont="1" applyBorder="1" applyAlignment="1">
      <alignment vertical="center" wrapText="1"/>
    </xf>
    <xf numFmtId="4" fontId="32" fillId="59" borderId="47" xfId="67" applyNumberFormat="1" applyFont="1" applyFill="1" applyBorder="1"/>
    <xf numFmtId="4" fontId="24" fillId="58" borderId="37" xfId="72" applyNumberFormat="1" applyFont="1" applyFill="1" applyBorder="1" applyAlignment="1">
      <alignment vertical="center" wrapText="1"/>
    </xf>
    <xf numFmtId="4" fontId="24" fillId="59" borderId="37" xfId="72" applyNumberFormat="1" applyFont="1" applyFill="1" applyBorder="1" applyAlignment="1">
      <alignment vertical="center" wrapText="1"/>
    </xf>
    <xf numFmtId="4" fontId="24" fillId="58" borderId="47" xfId="72" applyNumberFormat="1" applyFont="1" applyFill="1" applyBorder="1" applyAlignment="1">
      <alignment vertical="center" wrapText="1"/>
    </xf>
    <xf numFmtId="4" fontId="24" fillId="59" borderId="47" xfId="72" applyNumberFormat="1" applyFont="1" applyFill="1" applyBorder="1" applyAlignment="1">
      <alignment vertical="center" wrapText="1"/>
    </xf>
    <xf numFmtId="4" fontId="24" fillId="58" borderId="53" xfId="72" applyNumberFormat="1" applyFont="1" applyFill="1" applyBorder="1" applyAlignment="1">
      <alignment vertical="center" wrapText="1"/>
    </xf>
    <xf numFmtId="4" fontId="24" fillId="59" borderId="53" xfId="72" applyNumberFormat="1" applyFont="1" applyFill="1" applyBorder="1" applyAlignment="1">
      <alignment vertical="center" wrapText="1"/>
    </xf>
    <xf numFmtId="0" fontId="24" fillId="0" borderId="0" xfId="72" applyFont="1" applyFill="1" applyBorder="1" applyAlignment="1">
      <alignment horizontal="center" vertical="center" wrapText="1"/>
    </xf>
    <xf numFmtId="49" fontId="24" fillId="0" borderId="0" xfId="72" applyNumberFormat="1" applyFont="1" applyFill="1" applyBorder="1" applyAlignment="1">
      <alignment horizontal="center" vertical="center" wrapText="1"/>
    </xf>
    <xf numFmtId="0" fontId="24" fillId="0" borderId="0" xfId="72" applyFont="1" applyFill="1" applyBorder="1" applyAlignment="1">
      <alignment horizontal="left" vertical="center" wrapText="1"/>
    </xf>
    <xf numFmtId="4" fontId="24" fillId="0" borderId="4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8" fillId="0" borderId="0" xfId="72" applyAlignment="1">
      <alignment vertical="center"/>
    </xf>
    <xf numFmtId="4" fontId="24" fillId="0" borderId="0" xfId="0" applyNumberFormat="1" applyFont="1" applyAlignment="1">
      <alignment vertical="center" wrapText="1"/>
    </xf>
    <xf numFmtId="0" fontId="24" fillId="0" borderId="0" xfId="75" applyFont="1" applyBorder="1" applyAlignment="1">
      <alignment horizontal="center" vertical="center"/>
    </xf>
    <xf numFmtId="49" fontId="24" fillId="0" borderId="49" xfId="75" applyNumberFormat="1" applyFont="1" applyBorder="1" applyAlignment="1">
      <alignment horizontal="center" vertical="center"/>
    </xf>
    <xf numFmtId="49" fontId="24" fillId="0" borderId="41" xfId="75" applyNumberFormat="1" applyFont="1" applyBorder="1" applyAlignment="1">
      <alignment horizontal="center" vertical="center"/>
    </xf>
    <xf numFmtId="0" fontId="24" fillId="0" borderId="22" xfId="75" applyFont="1" applyBorder="1" applyAlignment="1">
      <alignment vertical="center"/>
    </xf>
    <xf numFmtId="49" fontId="24" fillId="0" borderId="42" xfId="75" applyNumberFormat="1" applyFont="1" applyBorder="1" applyAlignment="1">
      <alignment horizontal="center" vertical="center"/>
    </xf>
    <xf numFmtId="0" fontId="24" fillId="0" borderId="14" xfId="75" applyFont="1" applyBorder="1" applyAlignment="1">
      <alignment vertical="center"/>
    </xf>
    <xf numFmtId="49" fontId="32" fillId="0" borderId="42" xfId="75" applyNumberFormat="1" applyFont="1" applyBorder="1" applyAlignment="1">
      <alignment horizontal="center" vertical="center"/>
    </xf>
    <xf numFmtId="0" fontId="32" fillId="0" borderId="14" xfId="75" applyFont="1" applyBorder="1" applyAlignment="1">
      <alignment vertical="center"/>
    </xf>
    <xf numFmtId="49" fontId="32" fillId="0" borderId="44" xfId="75" applyNumberFormat="1" applyFont="1" applyBorder="1" applyAlignment="1">
      <alignment horizontal="center" vertical="center"/>
    </xf>
    <xf numFmtId="0" fontId="32" fillId="0" borderId="45" xfId="75" applyFont="1" applyBorder="1" applyAlignment="1">
      <alignment vertical="center"/>
    </xf>
    <xf numFmtId="0" fontId="25" fillId="0" borderId="0" xfId="72" applyFont="1" applyAlignment="1">
      <alignment horizontal="center" vertical="center"/>
    </xf>
    <xf numFmtId="0" fontId="8" fillId="0" borderId="0" xfId="72" applyAlignment="1">
      <alignment horizontal="center" vertical="center"/>
    </xf>
    <xf numFmtId="0" fontId="32" fillId="0" borderId="19" xfId="72" applyFont="1" applyBorder="1" applyAlignment="1">
      <alignment horizontal="center" vertical="center"/>
    </xf>
    <xf numFmtId="0" fontId="32" fillId="0" borderId="20" xfId="72" applyFont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24" fillId="0" borderId="49" xfId="72" applyFont="1" applyFill="1" applyBorder="1" applyAlignment="1">
      <alignment horizontal="center" vertical="center" wrapText="1"/>
    </xf>
    <xf numFmtId="49" fontId="24" fillId="0" borderId="101" xfId="72" applyNumberFormat="1" applyFont="1" applyFill="1" applyBorder="1" applyAlignment="1">
      <alignment horizontal="center" vertical="center" wrapText="1"/>
    </xf>
    <xf numFmtId="0" fontId="24" fillId="0" borderId="61" xfId="72" applyFont="1" applyBorder="1" applyAlignment="1">
      <alignment horizontal="left" vertical="center" wrapText="1"/>
    </xf>
    <xf numFmtId="4" fontId="24" fillId="0" borderId="28" xfId="72" applyNumberFormat="1" applyFont="1" applyBorder="1" applyAlignment="1">
      <alignment horizontal="right" vertical="center" wrapText="1"/>
    </xf>
    <xf numFmtId="0" fontId="24" fillId="0" borderId="42" xfId="72" applyFont="1" applyFill="1" applyBorder="1" applyAlignment="1">
      <alignment horizontal="center" vertical="center" wrapText="1"/>
    </xf>
    <xf numFmtId="49" fontId="24" fillId="0" borderId="85" xfId="72" applyNumberFormat="1" applyFont="1" applyFill="1" applyBorder="1" applyAlignment="1">
      <alignment horizontal="center" vertical="center" wrapText="1"/>
    </xf>
    <xf numFmtId="0" fontId="24" fillId="0" borderId="15" xfId="72" applyFont="1" applyBorder="1" applyAlignment="1">
      <alignment horizontal="left" vertical="center" wrapText="1"/>
    </xf>
    <xf numFmtId="4" fontId="24" fillId="0" borderId="15" xfId="0" applyNumberFormat="1" applyFont="1" applyBorder="1" applyAlignment="1">
      <alignment vertical="center" wrapText="1"/>
    </xf>
    <xf numFmtId="4" fontId="24" fillId="0" borderId="26" xfId="72" applyNumberFormat="1" applyFont="1" applyBorder="1" applyAlignment="1">
      <alignment horizontal="right" vertical="center" wrapText="1"/>
    </xf>
    <xf numFmtId="0" fontId="24" fillId="0" borderId="44" xfId="72" applyFont="1" applyFill="1" applyBorder="1" applyAlignment="1">
      <alignment horizontal="center" vertical="center" wrapText="1"/>
    </xf>
    <xf numFmtId="49" fontId="24" fillId="0" borderId="87" xfId="72" applyNumberFormat="1" applyFont="1" applyFill="1" applyBorder="1" applyAlignment="1">
      <alignment horizontal="center" vertical="center" wrapText="1"/>
    </xf>
    <xf numFmtId="0" fontId="24" fillId="0" borderId="70" xfId="72" applyFont="1" applyBorder="1" applyAlignment="1">
      <alignment horizontal="left" vertical="center" wrapText="1"/>
    </xf>
    <xf numFmtId="4" fontId="24" fillId="0" borderId="70" xfId="0" applyNumberFormat="1" applyFont="1" applyBorder="1" applyAlignment="1">
      <alignment vertical="center" wrapText="1"/>
    </xf>
    <xf numFmtId="4" fontId="24" fillId="0" borderId="96" xfId="72" applyNumberFormat="1" applyFont="1" applyBorder="1" applyAlignment="1">
      <alignment horizontal="right" vertical="center" wrapText="1"/>
    </xf>
    <xf numFmtId="0" fontId="32" fillId="0" borderId="109" xfId="72" applyFont="1" applyBorder="1" applyAlignment="1">
      <alignment horizontal="center" vertical="center"/>
    </xf>
    <xf numFmtId="49" fontId="32" fillId="0" borderId="110" xfId="72" applyNumberFormat="1" applyFont="1" applyBorder="1" applyAlignment="1">
      <alignment horizontal="center" vertical="center"/>
    </xf>
    <xf numFmtId="4" fontId="32" fillId="58" borderId="112" xfId="72" applyNumberFormat="1" applyFont="1" applyFill="1" applyBorder="1" applyAlignment="1">
      <alignment vertical="center"/>
    </xf>
    <xf numFmtId="4" fontId="32" fillId="59" borderId="112" xfId="72" applyNumberFormat="1" applyFont="1" applyFill="1" applyBorder="1" applyAlignment="1">
      <alignment vertical="center"/>
    </xf>
    <xf numFmtId="4" fontId="24" fillId="0" borderId="80" xfId="72" applyNumberFormat="1" applyFont="1" applyFill="1" applyBorder="1" applyAlignment="1">
      <alignment horizontal="center" vertical="center"/>
    </xf>
    <xf numFmtId="0" fontId="24" fillId="0" borderId="113" xfId="72" applyFont="1" applyBorder="1" applyAlignment="1">
      <alignment horizontal="center" vertical="center"/>
    </xf>
    <xf numFmtId="49" fontId="24" fillId="0" borderId="111" xfId="72" applyNumberFormat="1" applyFont="1" applyBorder="1" applyAlignment="1">
      <alignment horizontal="center" vertical="center"/>
    </xf>
    <xf numFmtId="4" fontId="24" fillId="58" borderId="114" xfId="0" applyNumberFormat="1" applyFont="1" applyFill="1" applyBorder="1" applyAlignment="1">
      <alignment vertical="center"/>
    </xf>
    <xf numFmtId="4" fontId="24" fillId="59" borderId="114" xfId="0" applyNumberFormat="1" applyFont="1" applyFill="1" applyBorder="1" applyAlignment="1">
      <alignment vertical="center"/>
    </xf>
    <xf numFmtId="0" fontId="24" fillId="0" borderId="115" xfId="72" applyFont="1" applyBorder="1" applyAlignment="1">
      <alignment horizontal="center" vertical="center"/>
    </xf>
    <xf numFmtId="49" fontId="24" fillId="0" borderId="103" xfId="72" applyNumberFormat="1" applyFont="1" applyBorder="1" applyAlignment="1">
      <alignment horizontal="center" vertical="center"/>
    </xf>
    <xf numFmtId="0" fontId="32" fillId="0" borderId="42" xfId="72" applyFont="1" applyBorder="1" applyAlignment="1">
      <alignment horizontal="center" vertical="center"/>
    </xf>
    <xf numFmtId="49" fontId="32" fillId="0" borderId="84" xfId="72" applyNumberFormat="1" applyFont="1" applyBorder="1" applyAlignment="1">
      <alignment horizontal="center" vertical="center"/>
    </xf>
    <xf numFmtId="4" fontId="32" fillId="58" borderId="37" xfId="72" applyNumberFormat="1" applyFont="1" applyFill="1" applyBorder="1" applyAlignment="1">
      <alignment vertical="center"/>
    </xf>
    <xf numFmtId="4" fontId="32" fillId="59" borderId="37" xfId="72" applyNumberFormat="1" applyFont="1" applyFill="1" applyBorder="1" applyAlignment="1">
      <alignment vertical="center"/>
    </xf>
    <xf numFmtId="0" fontId="24" fillId="0" borderId="75" xfId="72" applyFont="1" applyFill="1" applyBorder="1" applyAlignment="1">
      <alignment horizontal="center" vertical="center"/>
    </xf>
    <xf numFmtId="0" fontId="24" fillId="0" borderId="17" xfId="72" applyFont="1" applyBorder="1" applyAlignment="1">
      <alignment vertical="center"/>
    </xf>
    <xf numFmtId="0" fontId="24" fillId="0" borderId="76" xfId="72" applyFont="1" applyFill="1" applyBorder="1" applyAlignment="1">
      <alignment horizontal="center" vertical="center"/>
    </xf>
    <xf numFmtId="0" fontId="24" fillId="0" borderId="15" xfId="72" applyFont="1" applyFill="1" applyBorder="1" applyAlignment="1">
      <alignment vertical="center"/>
    </xf>
    <xf numFmtId="0" fontId="32" fillId="0" borderId="116" xfId="72" applyFont="1" applyBorder="1" applyAlignment="1">
      <alignment horizontal="center" vertical="center"/>
    </xf>
    <xf numFmtId="49" fontId="32" fillId="0" borderId="19" xfId="72" applyNumberFormat="1" applyFont="1" applyBorder="1" applyAlignment="1">
      <alignment horizontal="center" vertical="center"/>
    </xf>
    <xf numFmtId="4" fontId="32" fillId="58" borderId="117" xfId="72" applyNumberFormat="1" applyFont="1" applyFill="1" applyBorder="1" applyAlignment="1">
      <alignment vertical="center"/>
    </xf>
    <xf numFmtId="4" fontId="24" fillId="0" borderId="81" xfId="72" applyNumberFormat="1" applyFont="1" applyFill="1" applyBorder="1" applyAlignment="1">
      <alignment horizontal="center" vertical="center"/>
    </xf>
    <xf numFmtId="0" fontId="24" fillId="0" borderId="118" xfId="72" applyFont="1" applyBorder="1" applyAlignment="1">
      <alignment horizontal="center" vertical="center"/>
    </xf>
    <xf numFmtId="0" fontId="32" fillId="0" borderId="119" xfId="72" applyFont="1" applyBorder="1" applyAlignment="1">
      <alignment horizontal="center" vertical="center"/>
    </xf>
    <xf numFmtId="0" fontId="32" fillId="0" borderId="101" xfId="72" applyFont="1" applyBorder="1" applyAlignment="1">
      <alignment horizontal="left" vertical="center"/>
    </xf>
    <xf numFmtId="49" fontId="24" fillId="0" borderId="121" xfId="72" applyNumberFormat="1" applyFont="1" applyBorder="1" applyAlignment="1">
      <alignment horizontal="center" vertical="center"/>
    </xf>
    <xf numFmtId="4" fontId="24" fillId="59" borderId="69" xfId="0" applyNumberFormat="1" applyFont="1" applyFill="1" applyBorder="1" applyAlignment="1">
      <alignment vertical="center"/>
    </xf>
    <xf numFmtId="4" fontId="72" fillId="59" borderId="37" xfId="0" applyNumberFormat="1" applyFont="1" applyFill="1" applyBorder="1" applyAlignment="1">
      <alignment vertical="center" wrapText="1"/>
    </xf>
    <xf numFmtId="0" fontId="24" fillId="0" borderId="65" xfId="72" applyFont="1" applyBorder="1" applyAlignment="1">
      <alignment vertical="center" wrapText="1"/>
    </xf>
    <xf numFmtId="4" fontId="72" fillId="59" borderId="47" xfId="0" applyNumberFormat="1" applyFont="1" applyFill="1" applyBorder="1" applyAlignment="1">
      <alignment vertical="center" wrapText="1"/>
    </xf>
    <xf numFmtId="0" fontId="29" fillId="0" borderId="0" xfId="77" applyFont="1" applyFill="1" applyAlignment="1">
      <alignment horizontal="center" vertical="center"/>
    </xf>
    <xf numFmtId="0" fontId="24" fillId="0" borderId="13" xfId="72" applyNumberFormat="1" applyFont="1" applyBorder="1" applyAlignment="1">
      <alignment horizontal="center" vertical="center" wrapText="1"/>
    </xf>
    <xf numFmtId="0" fontId="24" fillId="0" borderId="15" xfId="72" applyFont="1" applyBorder="1" applyAlignment="1">
      <alignment vertical="center"/>
    </xf>
    <xf numFmtId="0" fontId="24" fillId="0" borderId="79" xfId="72" applyNumberFormat="1" applyFont="1" applyBorder="1" applyAlignment="1">
      <alignment horizontal="center" vertical="center" wrapText="1"/>
    </xf>
    <xf numFmtId="49" fontId="24" fillId="0" borderId="122" xfId="75" applyNumberFormat="1" applyFont="1" applyBorder="1" applyAlignment="1">
      <alignment horizontal="center"/>
    </xf>
    <xf numFmtId="0" fontId="24" fillId="0" borderId="123" xfId="75" applyFont="1" applyBorder="1"/>
    <xf numFmtId="4" fontId="24" fillId="59" borderId="69" xfId="67" applyNumberFormat="1" applyFont="1" applyFill="1" applyBorder="1"/>
    <xf numFmtId="0" fontId="32" fillId="0" borderId="34" xfId="72" applyFont="1" applyFill="1" applyBorder="1" applyAlignment="1">
      <alignment horizontal="center" vertical="center" wrapText="1"/>
    </xf>
    <xf numFmtId="49" fontId="32" fillId="0" borderId="38" xfId="72" applyNumberFormat="1" applyFont="1" applyFill="1" applyBorder="1" applyAlignment="1">
      <alignment horizontal="center" vertical="center" wrapText="1"/>
    </xf>
    <xf numFmtId="0" fontId="32" fillId="0" borderId="33" xfId="72" applyFont="1" applyFill="1" applyBorder="1" applyAlignment="1">
      <alignment vertical="center" wrapText="1"/>
    </xf>
    <xf numFmtId="4" fontId="32" fillId="59" borderId="18" xfId="72" applyNumberFormat="1" applyFont="1" applyFill="1" applyBorder="1" applyAlignment="1">
      <alignment vertical="center" wrapText="1"/>
    </xf>
    <xf numFmtId="49" fontId="32" fillId="0" borderId="122" xfId="75" applyNumberFormat="1" applyFont="1" applyBorder="1" applyAlignment="1">
      <alignment horizontal="center"/>
    </xf>
    <xf numFmtId="0" fontId="32" fillId="0" borderId="123" xfId="75" applyFont="1" applyBorder="1"/>
    <xf numFmtId="4" fontId="32" fillId="59" borderId="52" xfId="72" applyNumberFormat="1" applyFont="1" applyFill="1" applyBorder="1"/>
    <xf numFmtId="0" fontId="24" fillId="0" borderId="12" xfId="72" applyFont="1" applyBorder="1" applyAlignment="1">
      <alignment horizontal="center"/>
    </xf>
    <xf numFmtId="49" fontId="24" fillId="0" borderId="13" xfId="72" applyNumberFormat="1" applyFont="1" applyBorder="1" applyAlignment="1">
      <alignment horizontal="center"/>
    </xf>
    <xf numFmtId="4" fontId="24" fillId="59" borderId="68" xfId="0" applyNumberFormat="1" applyFont="1" applyFill="1" applyBorder="1"/>
    <xf numFmtId="0" fontId="32" fillId="0" borderId="12" xfId="72" applyFont="1" applyBorder="1" applyAlignment="1">
      <alignment horizontal="center"/>
    </xf>
    <xf numFmtId="49" fontId="32" fillId="0" borderId="13" xfId="72" applyNumberFormat="1" applyFont="1" applyBorder="1" applyAlignment="1">
      <alignment horizontal="center"/>
    </xf>
    <xf numFmtId="4" fontId="32" fillId="59" borderId="68" xfId="72" applyNumberFormat="1" applyFont="1" applyFill="1" applyBorder="1"/>
    <xf numFmtId="0" fontId="24" fillId="0" borderId="56" xfId="72" applyNumberFormat="1" applyFont="1" applyFill="1" applyBorder="1" applyAlignment="1">
      <alignment horizontal="center"/>
    </xf>
    <xf numFmtId="0" fontId="32" fillId="0" borderId="57" xfId="72" applyFont="1" applyBorder="1" applyAlignment="1">
      <alignment horizontal="center" vertical="center" wrapText="1"/>
    </xf>
    <xf numFmtId="0" fontId="32" fillId="0" borderId="19" xfId="72" applyFont="1" applyBorder="1" applyAlignment="1">
      <alignment horizontal="center" vertical="center" wrapText="1"/>
    </xf>
    <xf numFmtId="0" fontId="32" fillId="0" borderId="101" xfId="72" applyFont="1" applyBorder="1" applyAlignment="1">
      <alignment horizontal="left" vertical="center" wrapText="1"/>
    </xf>
    <xf numFmtId="4" fontId="32" fillId="58" borderId="48" xfId="72" applyNumberFormat="1" applyFont="1" applyFill="1" applyBorder="1" applyAlignment="1">
      <alignment vertical="center" wrapText="1"/>
    </xf>
    <xf numFmtId="4" fontId="32" fillId="59" borderId="48" xfId="72" applyNumberFormat="1" applyFont="1" applyFill="1" applyBorder="1" applyAlignment="1">
      <alignment vertical="center" wrapText="1"/>
    </xf>
    <xf numFmtId="4" fontId="32" fillId="0" borderId="124" xfId="72" applyNumberFormat="1" applyFont="1" applyFill="1" applyBorder="1" applyAlignment="1">
      <alignment horizontal="center" vertical="center" wrapText="1"/>
    </xf>
    <xf numFmtId="0" fontId="24" fillId="0" borderId="120" xfId="72" applyFont="1" applyBorder="1" applyAlignment="1">
      <alignment horizontal="center" vertical="center" wrapText="1"/>
    </xf>
    <xf numFmtId="0" fontId="24" fillId="0" borderId="83" xfId="72" applyFont="1" applyBorder="1" applyAlignment="1">
      <alignment horizontal="center" vertical="center" wrapText="1"/>
    </xf>
    <xf numFmtId="0" fontId="24" fillId="0" borderId="17" xfId="72" applyFont="1" applyFill="1" applyBorder="1" applyAlignment="1">
      <alignment horizontal="left" vertical="center" wrapText="1"/>
    </xf>
    <xf numFmtId="4" fontId="24" fillId="0" borderId="68" xfId="72" applyNumberFormat="1" applyFont="1" applyFill="1" applyBorder="1" applyAlignment="1">
      <alignment horizontal="center" vertical="center" wrapText="1"/>
    </xf>
    <xf numFmtId="4" fontId="24" fillId="0" borderId="88" xfId="0" applyNumberFormat="1" applyFont="1" applyFill="1" applyBorder="1" applyAlignment="1">
      <alignment horizontal="center" vertical="center" wrapText="1"/>
    </xf>
    <xf numFmtId="0" fontId="24" fillId="0" borderId="13" xfId="72" applyNumberFormat="1" applyFont="1" applyFill="1" applyBorder="1" applyAlignment="1">
      <alignment horizontal="center"/>
    </xf>
    <xf numFmtId="0" fontId="32" fillId="0" borderId="13" xfId="72" applyNumberFormat="1" applyFont="1" applyFill="1" applyBorder="1" applyAlignment="1">
      <alignment horizontal="center"/>
    </xf>
    <xf numFmtId="0" fontId="32" fillId="0" borderId="15" xfId="72" applyFont="1" applyBorder="1"/>
    <xf numFmtId="4" fontId="24" fillId="59" borderId="37" xfId="72" applyNumberFormat="1" applyFont="1" applyFill="1" applyBorder="1"/>
    <xf numFmtId="4" fontId="24" fillId="59" borderId="37" xfId="72" applyNumberFormat="1" applyFont="1" applyFill="1" applyBorder="1" applyAlignment="1">
      <alignment horizontal="right" vertical="center" wrapText="1"/>
    </xf>
    <xf numFmtId="0" fontId="24" fillId="0" borderId="0" xfId="67" applyFont="1" applyFill="1" applyBorder="1" applyAlignment="1">
      <alignment horizontal="center" vertical="center"/>
    </xf>
    <xf numFmtId="49" fontId="24" fillId="0" borderId="0" xfId="75" applyNumberFormat="1" applyFont="1" applyFill="1" applyBorder="1" applyAlignment="1">
      <alignment horizontal="center" vertical="center"/>
    </xf>
    <xf numFmtId="0" fontId="24" fillId="0" borderId="0" xfId="70" applyFont="1" applyFill="1" applyBorder="1" applyAlignment="1">
      <alignment vertical="center" wrapText="1"/>
    </xf>
    <xf numFmtId="0" fontId="24" fillId="0" borderId="26" xfId="72" applyFont="1" applyFill="1" applyBorder="1" applyAlignment="1">
      <alignment vertical="center" wrapText="1"/>
    </xf>
    <xf numFmtId="4" fontId="72" fillId="58" borderId="37" xfId="0" applyNumberFormat="1" applyFont="1" applyFill="1" applyBorder="1" applyAlignment="1">
      <alignment vertical="center" wrapText="1"/>
    </xf>
    <xf numFmtId="4" fontId="72" fillId="59" borderId="37" xfId="70" applyNumberFormat="1" applyFont="1" applyFill="1" applyBorder="1" applyAlignment="1">
      <alignment vertical="center" wrapText="1"/>
    </xf>
    <xf numFmtId="0" fontId="24" fillId="0" borderId="26" xfId="72" applyFont="1" applyBorder="1" applyAlignment="1">
      <alignment horizontal="left" vertical="center" wrapText="1"/>
    </xf>
    <xf numFmtId="4" fontId="43" fillId="59" borderId="37" xfId="70" applyNumberFormat="1" applyFont="1" applyFill="1" applyBorder="1" applyAlignment="1">
      <alignment vertical="center" wrapText="1"/>
    </xf>
    <xf numFmtId="4" fontId="72" fillId="58" borderId="53" xfId="0" applyNumberFormat="1" applyFont="1" applyFill="1" applyBorder="1" applyAlignment="1">
      <alignment vertical="center" wrapText="1"/>
    </xf>
    <xf numFmtId="4" fontId="72" fillId="59" borderId="53" xfId="0" applyNumberFormat="1" applyFont="1" applyFill="1" applyBorder="1" applyAlignment="1">
      <alignment vertical="center" wrapText="1"/>
    </xf>
    <xf numFmtId="0" fontId="24" fillId="0" borderId="39" xfId="72" applyFont="1" applyFill="1" applyBorder="1" applyAlignment="1">
      <alignment vertical="center" wrapText="1"/>
    </xf>
    <xf numFmtId="0" fontId="24" fillId="0" borderId="0" xfId="72" applyFont="1" applyFill="1" applyBorder="1" applyAlignment="1">
      <alignment vertical="center" wrapText="1"/>
    </xf>
    <xf numFmtId="4" fontId="39" fillId="60" borderId="18" xfId="72" applyNumberFormat="1" applyFont="1" applyFill="1" applyBorder="1" applyAlignment="1">
      <alignment vertical="center" wrapText="1"/>
    </xf>
    <xf numFmtId="0" fontId="24" fillId="0" borderId="12" xfId="0" applyFont="1" applyBorder="1" applyAlignment="1">
      <alignment horizontal="center"/>
    </xf>
    <xf numFmtId="4" fontId="24" fillId="58" borderId="51" xfId="72" applyNumberFormat="1" applyFont="1" applyFill="1" applyBorder="1"/>
    <xf numFmtId="0" fontId="24" fillId="0" borderId="15" xfId="72" applyFont="1" applyFill="1" applyBorder="1" applyAlignment="1">
      <alignment vertical="top"/>
    </xf>
    <xf numFmtId="49" fontId="24" fillId="0" borderId="125" xfId="77" applyNumberFormat="1" applyFont="1" applyBorder="1" applyAlignment="1">
      <alignment horizontal="center" vertical="center"/>
    </xf>
    <xf numFmtId="0" fontId="24" fillId="0" borderId="126" xfId="77" applyFont="1" applyBorder="1" applyAlignment="1">
      <alignment vertical="center"/>
    </xf>
    <xf numFmtId="49" fontId="24" fillId="0" borderId="111" xfId="77" applyNumberFormat="1" applyFont="1" applyBorder="1" applyAlignment="1">
      <alignment horizontal="center" vertical="center"/>
    </xf>
    <xf numFmtId="49" fontId="24" fillId="0" borderId="92" xfId="77" applyNumberFormat="1" applyFont="1" applyBorder="1" applyAlignment="1">
      <alignment horizontal="center" vertical="center"/>
    </xf>
    <xf numFmtId="0" fontId="24" fillId="0" borderId="93" xfId="77" applyFont="1" applyBorder="1" applyAlignment="1">
      <alignment vertical="center"/>
    </xf>
    <xf numFmtId="4" fontId="24" fillId="0" borderId="0" xfId="72" applyNumberFormat="1" applyFont="1" applyBorder="1" applyAlignment="1">
      <alignment horizontal="left" vertical="center" wrapText="1"/>
    </xf>
    <xf numFmtId="0" fontId="39" fillId="0" borderId="127" xfId="72" applyFont="1" applyFill="1" applyBorder="1" applyAlignment="1">
      <alignment horizontal="center" vertical="center" wrapText="1"/>
    </xf>
    <xf numFmtId="0" fontId="39" fillId="0" borderId="72" xfId="72" applyFont="1" applyFill="1" applyBorder="1" applyAlignment="1">
      <alignment horizontal="center" vertical="center" wrapText="1"/>
    </xf>
    <xf numFmtId="0" fontId="24" fillId="0" borderId="54" xfId="0" applyFont="1" applyBorder="1" applyAlignment="1">
      <alignment horizontal="center"/>
    </xf>
    <xf numFmtId="49" fontId="24" fillId="0" borderId="56" xfId="72" applyNumberFormat="1" applyFont="1" applyFill="1" applyBorder="1" applyAlignment="1">
      <alignment horizontal="center" vertical="center" wrapText="1"/>
    </xf>
    <xf numFmtId="0" fontId="24" fillId="0" borderId="113" xfId="72" applyFont="1" applyFill="1" applyBorder="1" applyAlignment="1">
      <alignment horizontal="center" vertical="center"/>
    </xf>
    <xf numFmtId="49" fontId="24" fillId="0" borderId="111" xfId="72" applyNumberFormat="1" applyFont="1" applyFill="1" applyBorder="1" applyAlignment="1">
      <alignment horizontal="center" vertical="center"/>
    </xf>
    <xf numFmtId="0" fontId="32" fillId="0" borderId="116" xfId="72" applyFont="1" applyFill="1" applyBorder="1" applyAlignment="1">
      <alignment horizontal="center" vertical="center"/>
    </xf>
    <xf numFmtId="49" fontId="32" fillId="0" borderId="19" xfId="72" applyNumberFormat="1" applyFont="1" applyFill="1" applyBorder="1" applyAlignment="1">
      <alignment horizontal="center" vertical="center"/>
    </xf>
    <xf numFmtId="0" fontId="24" fillId="0" borderId="115" xfId="72" applyFont="1" applyFill="1" applyBorder="1" applyAlignment="1">
      <alignment horizontal="center" vertical="center"/>
    </xf>
    <xf numFmtId="49" fontId="24" fillId="0" borderId="103" xfId="72" applyNumberFormat="1" applyFont="1" applyFill="1" applyBorder="1" applyAlignment="1">
      <alignment horizontal="center" vertical="center"/>
    </xf>
    <xf numFmtId="49" fontId="24" fillId="0" borderId="84" xfId="72" applyNumberFormat="1" applyFont="1" applyFill="1" applyBorder="1" applyAlignment="1">
      <alignment horizontal="center" vertical="center"/>
    </xf>
    <xf numFmtId="4" fontId="71" fillId="59" borderId="53" xfId="72" applyNumberFormat="1" applyFont="1" applyFill="1" applyBorder="1" applyAlignment="1">
      <alignment horizontal="right" vertical="center" wrapText="1"/>
    </xf>
    <xf numFmtId="49" fontId="24" fillId="0" borderId="25" xfId="72" applyNumberFormat="1" applyFont="1" applyBorder="1" applyAlignment="1">
      <alignment horizontal="center" vertical="center"/>
    </xf>
    <xf numFmtId="0" fontId="24" fillId="0" borderId="30" xfId="72" applyFont="1" applyBorder="1" applyAlignment="1">
      <alignment vertical="center" wrapText="1"/>
    </xf>
    <xf numFmtId="49" fontId="24" fillId="0" borderId="15" xfId="75" applyNumberFormat="1" applyFont="1" applyBorder="1" applyAlignment="1">
      <alignment horizontal="center" vertical="center" wrapText="1"/>
    </xf>
    <xf numFmtId="0" fontId="24" fillId="0" borderId="26" xfId="75" applyFont="1" applyFill="1" applyBorder="1" applyAlignment="1">
      <alignment vertical="center" wrapText="1"/>
    </xf>
    <xf numFmtId="4" fontId="24" fillId="59" borderId="51" xfId="75" applyNumberFormat="1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37" xfId="0" applyFont="1" applyFill="1" applyBorder="1" applyAlignment="1">
      <alignment vertical="center" wrapText="1"/>
    </xf>
    <xf numFmtId="49" fontId="29" fillId="0" borderId="0" xfId="72" applyNumberFormat="1" applyFont="1" applyFill="1" applyAlignment="1">
      <alignment horizontal="left" vertical="center"/>
    </xf>
    <xf numFmtId="0" fontId="27" fillId="0" borderId="0" xfId="72" applyFont="1" applyAlignment="1">
      <alignment vertical="center" wrapText="1"/>
    </xf>
    <xf numFmtId="0" fontId="32" fillId="0" borderId="90" xfId="72" applyFont="1" applyBorder="1" applyAlignment="1">
      <alignment horizontal="center" vertical="center"/>
    </xf>
    <xf numFmtId="49" fontId="32" fillId="0" borderId="35" xfId="72" applyNumberFormat="1" applyFont="1" applyBorder="1" applyAlignment="1">
      <alignment horizontal="center" vertical="center"/>
    </xf>
    <xf numFmtId="0" fontId="32" fillId="0" borderId="33" xfId="72" applyFont="1" applyBorder="1" applyAlignment="1">
      <alignment vertical="center"/>
    </xf>
    <xf numFmtId="4" fontId="32" fillId="59" borderId="18" xfId="72" applyNumberFormat="1" applyFont="1" applyFill="1" applyBorder="1" applyAlignment="1">
      <alignment vertical="center"/>
    </xf>
    <xf numFmtId="4" fontId="42" fillId="0" borderId="32" xfId="72" applyNumberFormat="1" applyFont="1" applyFill="1" applyBorder="1" applyAlignment="1">
      <alignment vertical="center"/>
    </xf>
    <xf numFmtId="4" fontId="24" fillId="59" borderId="37" xfId="0" applyNumberFormat="1" applyFont="1" applyFill="1" applyBorder="1" applyAlignment="1">
      <alignment horizontal="right" vertical="center" wrapText="1"/>
    </xf>
    <xf numFmtId="4" fontId="39" fillId="0" borderId="35" xfId="0" applyNumberFormat="1" applyFont="1" applyFill="1" applyBorder="1" applyAlignment="1">
      <alignment horizontal="center" vertical="center" wrapText="1"/>
    </xf>
    <xf numFmtId="4" fontId="39" fillId="0" borderId="32" xfId="0" applyNumberFormat="1" applyFont="1" applyFill="1" applyBorder="1" applyAlignment="1">
      <alignment horizontal="center" vertical="center" wrapText="1"/>
    </xf>
    <xf numFmtId="4" fontId="39" fillId="0" borderId="18" xfId="0" applyNumberFormat="1" applyFont="1" applyFill="1" applyBorder="1" applyAlignment="1">
      <alignment horizontal="center" vertical="center" wrapText="1"/>
    </xf>
    <xf numFmtId="4" fontId="39" fillId="0" borderId="46" xfId="0" applyNumberFormat="1" applyFont="1" applyFill="1" applyBorder="1" applyAlignment="1">
      <alignment horizontal="center" vertical="center" wrapText="1"/>
    </xf>
    <xf numFmtId="0" fontId="24" fillId="0" borderId="56" xfId="72" applyFont="1" applyFill="1" applyBorder="1" applyAlignment="1">
      <alignment horizontal="left" vertical="center" wrapText="1"/>
    </xf>
    <xf numFmtId="0" fontId="24" fillId="0" borderId="15" xfId="0" applyFont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129" xfId="67" applyFont="1" applyFill="1" applyBorder="1" applyAlignment="1">
      <alignment horizontal="center" vertical="center"/>
    </xf>
    <xf numFmtId="49" fontId="24" fillId="60" borderId="13" xfId="75" applyNumberFormat="1" applyFont="1" applyFill="1" applyBorder="1" applyAlignment="1">
      <alignment horizontal="center" vertical="center"/>
    </xf>
    <xf numFmtId="0" fontId="24" fillId="60" borderId="130" xfId="75" applyFont="1" applyFill="1" applyBorder="1" applyAlignment="1">
      <alignment vertical="center" wrapText="1"/>
    </xf>
    <xf numFmtId="0" fontId="24" fillId="0" borderId="24" xfId="67" applyFont="1" applyFill="1" applyBorder="1" applyAlignment="1">
      <alignment horizontal="center" vertical="center"/>
    </xf>
    <xf numFmtId="0" fontId="24" fillId="0" borderId="15" xfId="75" applyFont="1" applyFill="1" applyBorder="1" applyAlignment="1">
      <alignment vertical="center" wrapText="1"/>
    </xf>
    <xf numFmtId="49" fontId="24" fillId="0" borderId="25" xfId="0" applyNumberFormat="1" applyFont="1" applyBorder="1" applyAlignment="1">
      <alignment horizontal="center" vertical="center"/>
    </xf>
    <xf numFmtId="4" fontId="75" fillId="0" borderId="0" xfId="0" applyNumberFormat="1" applyFont="1" applyFill="1" applyAlignment="1">
      <alignment vertical="center" wrapText="1"/>
    </xf>
    <xf numFmtId="4" fontId="76" fillId="0" borderId="0" xfId="0" applyNumberFormat="1" applyFont="1" applyFill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0" borderId="0" xfId="72" applyFont="1" applyAlignment="1">
      <alignment horizontal="center"/>
    </xf>
    <xf numFmtId="0" fontId="29" fillId="0" borderId="0" xfId="77" applyFont="1" applyFill="1" applyAlignment="1"/>
    <xf numFmtId="0" fontId="29" fillId="0" borderId="0" xfId="77" applyFont="1" applyFill="1" applyAlignment="1">
      <alignment vertical="center"/>
    </xf>
    <xf numFmtId="49" fontId="26" fillId="0" borderId="0" xfId="72" applyNumberFormat="1" applyFont="1" applyFill="1" applyBorder="1" applyAlignment="1"/>
    <xf numFmtId="0" fontId="8" fillId="0" borderId="0" xfId="72" applyFill="1"/>
    <xf numFmtId="49" fontId="29" fillId="0" borderId="0" xfId="72" applyNumberFormat="1" applyFont="1" applyFill="1" applyAlignment="1">
      <alignment wrapText="1"/>
    </xf>
    <xf numFmtId="49" fontId="29" fillId="0" borderId="0" xfId="72" applyNumberFormat="1" applyFont="1" applyFill="1" applyAlignment="1"/>
    <xf numFmtId="4" fontId="78" fillId="0" borderId="0" xfId="0" applyNumberFormat="1" applyFont="1" applyFill="1" applyAlignment="1">
      <alignment vertical="center" wrapText="1"/>
    </xf>
    <xf numFmtId="4" fontId="24" fillId="0" borderId="0" xfId="72" applyNumberFormat="1" applyFont="1" applyFill="1" applyBorder="1" applyAlignment="1">
      <alignment horizontal="right" vertical="top" wrapText="1"/>
    </xf>
    <xf numFmtId="0" fontId="24" fillId="0" borderId="0" xfId="0" applyFont="1" applyBorder="1" applyAlignment="1">
      <alignment vertical="center" wrapText="1"/>
    </xf>
    <xf numFmtId="0" fontId="39" fillId="0" borderId="34" xfId="72" applyFont="1" applyFill="1" applyBorder="1" applyAlignment="1">
      <alignment horizontal="center" vertical="center" wrapText="1"/>
    </xf>
    <xf numFmtId="0" fontId="32" fillId="0" borderId="49" xfId="72" applyFont="1" applyBorder="1" applyAlignment="1">
      <alignment horizontal="center" vertical="center" wrapText="1"/>
    </xf>
    <xf numFmtId="0" fontId="24" fillId="0" borderId="41" xfId="75" applyFont="1" applyBorder="1" applyAlignment="1">
      <alignment horizontal="center"/>
    </xf>
    <xf numFmtId="0" fontId="24" fillId="0" borderId="42" xfId="75" applyFont="1" applyBorder="1" applyAlignment="1">
      <alignment horizontal="center"/>
    </xf>
    <xf numFmtId="0" fontId="32" fillId="0" borderId="42" xfId="75" applyFont="1" applyBorder="1" applyAlignment="1">
      <alignment horizontal="center"/>
    </xf>
    <xf numFmtId="0" fontId="24" fillId="0" borderId="131" xfId="75" applyFont="1" applyBorder="1" applyAlignment="1">
      <alignment horizontal="center"/>
    </xf>
    <xf numFmtId="0" fontId="24" fillId="0" borderId="115" xfId="75" applyFont="1" applyBorder="1" applyAlignment="1">
      <alignment horizontal="center"/>
    </xf>
    <xf numFmtId="0" fontId="24" fillId="0" borderId="118" xfId="75" applyFont="1" applyBorder="1" applyAlignment="1">
      <alignment horizontal="center"/>
    </xf>
    <xf numFmtId="4" fontId="32" fillId="0" borderId="43" xfId="72" applyNumberFormat="1" applyFont="1" applyFill="1" applyBorder="1" applyAlignment="1">
      <alignment horizontal="center" vertical="center" wrapText="1"/>
    </xf>
    <xf numFmtId="4" fontId="24" fillId="0" borderId="48" xfId="67" applyNumberFormat="1" applyFont="1" applyFill="1" applyBorder="1" applyAlignment="1">
      <alignment horizontal="center"/>
    </xf>
    <xf numFmtId="4" fontId="24" fillId="0" borderId="37" xfId="67" applyNumberFormat="1" applyFont="1" applyFill="1" applyBorder="1" applyAlignment="1">
      <alignment horizontal="center"/>
    </xf>
    <xf numFmtId="4" fontId="32" fillId="0" borderId="37" xfId="67" applyNumberFormat="1" applyFont="1" applyFill="1" applyBorder="1" applyAlignment="1">
      <alignment horizontal="center"/>
    </xf>
    <xf numFmtId="4" fontId="24" fillId="0" borderId="132" xfId="67" applyNumberFormat="1" applyFont="1" applyFill="1" applyBorder="1" applyAlignment="1">
      <alignment horizontal="center"/>
    </xf>
    <xf numFmtId="4" fontId="24" fillId="0" borderId="133" xfId="67" applyNumberFormat="1" applyFont="1" applyFill="1" applyBorder="1" applyAlignment="1">
      <alignment horizontal="center"/>
    </xf>
    <xf numFmtId="4" fontId="24" fillId="0" borderId="91" xfId="67" applyNumberFormat="1" applyFont="1" applyFill="1" applyBorder="1" applyAlignment="1">
      <alignment horizontal="center"/>
    </xf>
    <xf numFmtId="4" fontId="24" fillId="0" borderId="0" xfId="0" applyNumberFormat="1" applyFont="1" applyFill="1" applyAlignment="1">
      <alignment vertical="center" wrapText="1"/>
    </xf>
    <xf numFmtId="4" fontId="71" fillId="0" borderId="0" xfId="0" applyNumberFormat="1" applyFont="1" applyFill="1" applyAlignment="1">
      <alignment vertical="center" wrapText="1"/>
    </xf>
    <xf numFmtId="0" fontId="24" fillId="0" borderId="0" xfId="72" applyFont="1" applyFill="1" applyBorder="1"/>
    <xf numFmtId="4" fontId="24" fillId="0" borderId="0" xfId="72" applyNumberFormat="1" applyFont="1" applyFill="1" applyBorder="1" applyAlignment="1">
      <alignment horizontal="right" vertical="center" wrapText="1"/>
    </xf>
    <xf numFmtId="4" fontId="79" fillId="0" borderId="0" xfId="72" applyNumberFormat="1" applyFont="1" applyFill="1" applyBorder="1" applyAlignment="1">
      <alignment horizontal="right" vertical="center" wrapText="1"/>
    </xf>
    <xf numFmtId="0" fontId="47" fillId="0" borderId="0" xfId="0" applyFont="1" applyFill="1" applyBorder="1" applyAlignment="1">
      <alignment vertical="center" wrapText="1"/>
    </xf>
    <xf numFmtId="4" fontId="24" fillId="0" borderId="64" xfId="72" applyNumberFormat="1" applyFont="1" applyFill="1" applyBorder="1" applyAlignment="1">
      <alignment horizontal="center" vertical="center" wrapText="1"/>
    </xf>
    <xf numFmtId="4" fontId="24" fillId="0" borderId="52" xfId="72" applyNumberFormat="1" applyFont="1" applyFill="1" applyBorder="1" applyAlignment="1">
      <alignment horizontal="center" vertical="center" wrapText="1"/>
    </xf>
    <xf numFmtId="4" fontId="24" fillId="0" borderId="0" xfId="72" applyNumberFormat="1" applyFont="1"/>
    <xf numFmtId="4" fontId="24" fillId="0" borderId="0" xfId="72" applyNumberFormat="1" applyFont="1" applyAlignment="1">
      <alignment vertical="center" wrapText="1"/>
    </xf>
    <xf numFmtId="4" fontId="24" fillId="0" borderId="0" xfId="0" applyNumberFormat="1" applyFont="1" applyFill="1" applyAlignment="1">
      <alignment vertical="center"/>
    </xf>
    <xf numFmtId="4" fontId="24" fillId="0" borderId="0" xfId="72" applyNumberFormat="1" applyFont="1" applyBorder="1" applyAlignment="1">
      <alignment vertical="center" wrapText="1"/>
    </xf>
    <xf numFmtId="4" fontId="24" fillId="0" borderId="0" xfId="0" applyNumberFormat="1" applyFont="1" applyBorder="1" applyAlignment="1">
      <alignment vertical="center" wrapText="1"/>
    </xf>
    <xf numFmtId="0" fontId="42" fillId="0" borderId="16" xfId="72" applyFont="1" applyBorder="1" applyAlignment="1">
      <alignment horizontal="center" vertical="center" wrapText="1"/>
    </xf>
    <xf numFmtId="0" fontId="42" fillId="0" borderId="23" xfId="72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4" fontId="24" fillId="58" borderId="63" xfId="0" applyNumberFormat="1" applyFont="1" applyFill="1" applyBorder="1" applyAlignment="1">
      <alignment vertical="center" wrapText="1"/>
    </xf>
    <xf numFmtId="4" fontId="8" fillId="0" borderId="0" xfId="72" applyNumberFormat="1"/>
    <xf numFmtId="4" fontId="8" fillId="0" borderId="0" xfId="72" applyNumberFormat="1" applyAlignment="1">
      <alignment vertical="center" wrapText="1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24" fillId="0" borderId="0" xfId="0" applyNumberFormat="1" applyFont="1" applyFill="1"/>
    <xf numFmtId="165" fontId="24" fillId="0" borderId="0" xfId="0" applyNumberFormat="1" applyFont="1"/>
    <xf numFmtId="165" fontId="72" fillId="0" borderId="0" xfId="72" applyNumberFormat="1" applyFont="1" applyFill="1" applyBorder="1" applyAlignment="1">
      <alignment horizontal="right" vertical="center"/>
    </xf>
    <xf numFmtId="165" fontId="72" fillId="0" borderId="0" xfId="72" applyNumberFormat="1" applyFont="1" applyFill="1" applyBorder="1" applyAlignment="1">
      <alignment vertical="center"/>
    </xf>
    <xf numFmtId="4" fontId="71" fillId="0" borderId="0" xfId="72" applyNumberFormat="1" applyFont="1" applyFill="1" applyBorder="1" applyAlignment="1">
      <alignment horizontal="right" vertical="center" wrapText="1"/>
    </xf>
    <xf numFmtId="165" fontId="71" fillId="0" borderId="0" xfId="72" applyNumberFormat="1" applyFont="1" applyFill="1" applyBorder="1" applyAlignment="1">
      <alignment horizontal="right" vertical="center"/>
    </xf>
    <xf numFmtId="165" fontId="71" fillId="0" borderId="0" xfId="72" applyNumberFormat="1" applyFont="1" applyFill="1" applyBorder="1" applyAlignment="1">
      <alignment vertical="center"/>
    </xf>
    <xf numFmtId="2" fontId="24" fillId="0" borderId="0" xfId="72" applyNumberFormat="1" applyFont="1" applyFill="1" applyBorder="1" applyAlignment="1">
      <alignment horizontal="right" vertical="center"/>
    </xf>
    <xf numFmtId="0" fontId="24" fillId="0" borderId="0" xfId="72" applyFont="1" applyFill="1" applyBorder="1" applyAlignment="1">
      <alignment vertical="center"/>
    </xf>
    <xf numFmtId="2" fontId="24" fillId="0" borderId="0" xfId="0" applyNumberFormat="1" applyFont="1" applyFill="1" applyBorder="1" applyAlignment="1">
      <alignment horizontal="right" vertical="center"/>
    </xf>
    <xf numFmtId="0" fontId="24" fillId="0" borderId="42" xfId="72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0" fontId="24" fillId="0" borderId="62" xfId="72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4" fontId="72" fillId="0" borderId="0" xfId="72" applyNumberFormat="1" applyFont="1" applyFill="1" applyBorder="1" applyAlignment="1">
      <alignment horizontal="right" vertical="center" wrapText="1"/>
    </xf>
    <xf numFmtId="0" fontId="24" fillId="0" borderId="62" xfId="0" applyFont="1" applyFill="1" applyBorder="1" applyAlignment="1">
      <alignment vertical="center" wrapText="1"/>
    </xf>
    <xf numFmtId="0" fontId="24" fillId="0" borderId="68" xfId="0" applyFont="1" applyFill="1" applyBorder="1" applyAlignment="1">
      <alignment horizontal="left" vertical="center" wrapText="1"/>
    </xf>
    <xf numFmtId="4" fontId="24" fillId="0" borderId="68" xfId="70" applyNumberFormat="1" applyFont="1" applyFill="1" applyBorder="1" applyAlignment="1">
      <alignment vertical="center" wrapText="1"/>
    </xf>
    <xf numFmtId="4" fontId="24" fillId="0" borderId="97" xfId="70" applyNumberFormat="1" applyFont="1" applyFill="1" applyBorder="1" applyAlignment="1">
      <alignment vertical="center" wrapText="1"/>
    </xf>
    <xf numFmtId="0" fontId="24" fillId="0" borderId="68" xfId="0" applyFont="1" applyFill="1" applyBorder="1" applyAlignment="1">
      <alignment vertical="center" wrapText="1"/>
    </xf>
    <xf numFmtId="4" fontId="72" fillId="59" borderId="37" xfId="72" applyNumberFormat="1" applyFont="1" applyFill="1" applyBorder="1" applyAlignment="1">
      <alignment horizontal="right" vertical="center" wrapText="1"/>
    </xf>
    <xf numFmtId="4" fontId="71" fillId="59" borderId="37" xfId="72" applyNumberFormat="1" applyFont="1" applyFill="1" applyBorder="1" applyAlignment="1">
      <alignment horizontal="right" vertical="center" wrapText="1"/>
    </xf>
    <xf numFmtId="0" fontId="71" fillId="0" borderId="15" xfId="72" applyFont="1" applyFill="1" applyBorder="1" applyAlignment="1">
      <alignment horizontal="left" vertical="center" wrapText="1"/>
    </xf>
    <xf numFmtId="0" fontId="24" fillId="0" borderId="39" xfId="72" applyFont="1" applyFill="1" applyBorder="1" applyAlignment="1">
      <alignment horizontal="left" vertical="center" wrapText="1"/>
    </xf>
    <xf numFmtId="4" fontId="24" fillId="59" borderId="63" xfId="0" applyNumberFormat="1" applyFont="1" applyFill="1" applyBorder="1" applyAlignment="1">
      <alignment vertical="center" wrapText="1"/>
    </xf>
    <xf numFmtId="0" fontId="32" fillId="0" borderId="23" xfId="72" applyFont="1" applyBorder="1" applyAlignment="1">
      <alignment horizontal="center" vertical="center" wrapText="1"/>
    </xf>
    <xf numFmtId="0" fontId="32" fillId="0" borderId="16" xfId="72" applyFont="1" applyBorder="1" applyAlignment="1">
      <alignment horizontal="center" vertical="center" wrapText="1"/>
    </xf>
    <xf numFmtId="0" fontId="24" fillId="0" borderId="0" xfId="72" applyFont="1" applyFill="1" applyBorder="1" applyAlignment="1">
      <alignment horizontal="justify" vertical="center" wrapText="1"/>
    </xf>
    <xf numFmtId="165" fontId="24" fillId="0" borderId="0" xfId="72" applyNumberFormat="1" applyFont="1" applyFill="1" applyBorder="1" applyAlignment="1">
      <alignment vertical="center" wrapText="1"/>
    </xf>
    <xf numFmtId="4" fontId="24" fillId="0" borderId="0" xfId="72" applyNumberFormat="1" applyFont="1" applyFill="1" applyBorder="1" applyAlignment="1">
      <alignment horizontal="right" vertical="center"/>
    </xf>
    <xf numFmtId="4" fontId="24" fillId="0" borderId="88" xfId="0" applyNumberFormat="1" applyFont="1" applyFill="1" applyBorder="1" applyAlignment="1">
      <alignment vertical="center" wrapText="1"/>
    </xf>
    <xf numFmtId="4" fontId="32" fillId="0" borderId="97" xfId="0" applyNumberFormat="1" applyFont="1" applyFill="1" applyBorder="1" applyAlignment="1">
      <alignment horizontal="center" vertical="center" wrapText="1"/>
    </xf>
    <xf numFmtId="165" fontId="24" fillId="0" borderId="0" xfId="72" applyNumberFormat="1" applyFont="1" applyFill="1" applyBorder="1" applyAlignment="1">
      <alignment vertical="center"/>
    </xf>
    <xf numFmtId="0" fontId="24" fillId="0" borderId="0" xfId="72" applyFont="1" applyFill="1" applyBorder="1" applyAlignment="1">
      <alignment horizontal="justify" vertical="center"/>
    </xf>
    <xf numFmtId="49" fontId="24" fillId="60" borderId="16" xfId="75" applyNumberFormat="1" applyFont="1" applyFill="1" applyBorder="1" applyAlignment="1">
      <alignment horizontal="center" vertical="center"/>
    </xf>
    <xf numFmtId="0" fontId="24" fillId="0" borderId="63" xfId="67" applyFont="1" applyFill="1" applyBorder="1" applyAlignment="1">
      <alignment horizontal="center" vertical="center"/>
    </xf>
    <xf numFmtId="0" fontId="24" fillId="60" borderId="27" xfId="75" applyFont="1" applyFill="1" applyBorder="1" applyAlignment="1">
      <alignment vertical="center" wrapText="1"/>
    </xf>
    <xf numFmtId="0" fontId="24" fillId="0" borderId="15" xfId="75" applyFont="1" applyBorder="1" applyAlignment="1">
      <alignment vertical="center"/>
    </xf>
    <xf numFmtId="4" fontId="24" fillId="0" borderId="64" xfId="0" applyNumberFormat="1" applyFont="1" applyFill="1" applyBorder="1" applyAlignment="1">
      <alignment horizontal="center" vertical="center" wrapText="1"/>
    </xf>
    <xf numFmtId="4" fontId="24" fillId="0" borderId="97" xfId="0" applyNumberFormat="1" applyFont="1" applyFill="1" applyBorder="1" applyAlignment="1">
      <alignment horizontal="center" vertical="center" wrapText="1"/>
    </xf>
    <xf numFmtId="4" fontId="32" fillId="58" borderId="127" xfId="0" applyNumberFormat="1" applyFont="1" applyFill="1" applyBorder="1" applyAlignment="1">
      <alignment vertical="center" wrapText="1"/>
    </xf>
    <xf numFmtId="4" fontId="24" fillId="58" borderId="129" xfId="75" applyNumberFormat="1" applyFont="1" applyFill="1" applyBorder="1" applyAlignment="1">
      <alignment vertical="center"/>
    </xf>
    <xf numFmtId="4" fontId="32" fillId="0" borderId="52" xfId="72" applyNumberFormat="1" applyFont="1" applyFill="1" applyBorder="1" applyAlignment="1">
      <alignment horizontal="center" vertical="center" wrapText="1"/>
    </xf>
    <xf numFmtId="4" fontId="24" fillId="0" borderId="68" xfId="0" applyNumberFormat="1" applyFont="1" applyFill="1" applyBorder="1" applyAlignment="1">
      <alignment vertical="center" wrapText="1"/>
    </xf>
    <xf numFmtId="0" fontId="24" fillId="0" borderId="128" xfId="0" applyFont="1" applyBorder="1" applyAlignment="1">
      <alignment horizontal="left"/>
    </xf>
    <xf numFmtId="0" fontId="24" fillId="0" borderId="0" xfId="0" applyFont="1" applyFill="1" applyBorder="1" applyAlignment="1">
      <alignment horizontal="center" vertical="center" wrapText="1"/>
    </xf>
    <xf numFmtId="164" fontId="24" fillId="0" borderId="0" xfId="0" applyNumberFormat="1" applyFont="1" applyBorder="1" applyAlignment="1">
      <alignment vertical="center" wrapText="1"/>
    </xf>
    <xf numFmtId="164" fontId="24" fillId="0" borderId="0" xfId="72" applyNumberFormat="1" applyFont="1" applyFill="1" applyBorder="1" applyAlignment="1">
      <alignment horizontal="right" vertical="center" wrapText="1"/>
    </xf>
    <xf numFmtId="164" fontId="24" fillId="0" borderId="0" xfId="0" applyNumberFormat="1" applyFont="1" applyFill="1" applyBorder="1" applyAlignment="1">
      <alignment vertical="center" textRotation="90" wrapText="1"/>
    </xf>
    <xf numFmtId="164" fontId="24" fillId="0" borderId="0" xfId="0" applyNumberFormat="1" applyFont="1" applyFill="1" applyBorder="1" applyAlignment="1">
      <alignment horizontal="right" vertical="center" wrapText="1"/>
    </xf>
    <xf numFmtId="0" fontId="24" fillId="0" borderId="25" xfId="0" applyFont="1" applyFill="1" applyBorder="1" applyAlignment="1">
      <alignment horizontal="center" vertical="center" wrapText="1"/>
    </xf>
    <xf numFmtId="164" fontId="24" fillId="59" borderId="64" xfId="0" applyNumberFormat="1" applyFont="1" applyFill="1" applyBorder="1" applyAlignment="1">
      <alignment horizontal="right" vertical="center" wrapText="1"/>
    </xf>
    <xf numFmtId="164" fontId="24" fillId="59" borderId="68" xfId="0" applyNumberFormat="1" applyFont="1" applyFill="1" applyBorder="1" applyAlignment="1">
      <alignment horizontal="right" vertical="center" wrapText="1"/>
    </xf>
    <xf numFmtId="164" fontId="24" fillId="59" borderId="97" xfId="0" applyNumberFormat="1" applyFont="1" applyFill="1" applyBorder="1" applyAlignment="1">
      <alignment horizontal="right" vertical="center" wrapText="1"/>
    </xf>
    <xf numFmtId="0" fontId="24" fillId="0" borderId="56" xfId="0" applyFont="1" applyFill="1" applyBorder="1" applyAlignment="1">
      <alignment vertical="center" wrapText="1"/>
    </xf>
    <xf numFmtId="164" fontId="24" fillId="59" borderId="88" xfId="0" applyNumberFormat="1" applyFont="1" applyFill="1" applyBorder="1" applyAlignment="1">
      <alignment horizontal="right" vertical="center" wrapText="1"/>
    </xf>
    <xf numFmtId="0" fontId="32" fillId="0" borderId="61" xfId="72" applyFont="1" applyBorder="1" applyAlignment="1">
      <alignment vertical="center"/>
    </xf>
    <xf numFmtId="164" fontId="72" fillId="0" borderId="68" xfId="72" applyNumberFormat="1" applyFont="1" applyFill="1" applyBorder="1" applyAlignment="1">
      <alignment horizontal="right" vertical="center"/>
    </xf>
    <xf numFmtId="49" fontId="26" fillId="0" borderId="0" xfId="72" applyNumberFormat="1" applyFont="1" applyFill="1" applyBorder="1" applyAlignment="1">
      <alignment vertical="center"/>
    </xf>
    <xf numFmtId="0" fontId="8" fillId="0" borderId="0" xfId="72" applyFill="1" applyAlignment="1">
      <alignment vertical="center"/>
    </xf>
    <xf numFmtId="0" fontId="8" fillId="0" borderId="0" xfId="72" applyFill="1" applyAlignment="1">
      <alignment vertical="center" wrapText="1"/>
    </xf>
    <xf numFmtId="0" fontId="24" fillId="0" borderId="0" xfId="72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24" fillId="0" borderId="0" xfId="72" applyFont="1" applyAlignment="1">
      <alignment vertical="center"/>
    </xf>
    <xf numFmtId="0" fontId="27" fillId="0" borderId="0" xfId="72" applyFont="1" applyAlignment="1">
      <alignment vertical="center"/>
    </xf>
    <xf numFmtId="0" fontId="27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5" fillId="0" borderId="0" xfId="72" applyFont="1" applyFill="1" applyAlignment="1"/>
    <xf numFmtId="4" fontId="81" fillId="0" borderId="0" xfId="72" applyNumberFormat="1" applyFont="1" applyAlignment="1">
      <alignment vertical="center" wrapText="1"/>
    </xf>
    <xf numFmtId="4" fontId="81" fillId="0" borderId="0" xfId="0" applyNumberFormat="1" applyFont="1" applyAlignment="1">
      <alignment vertical="center" wrapText="1"/>
    </xf>
    <xf numFmtId="4" fontId="81" fillId="0" borderId="0" xfId="0" applyNumberFormat="1" applyFont="1" applyFill="1" applyAlignment="1">
      <alignment vertical="center" wrapText="1"/>
    </xf>
    <xf numFmtId="4" fontId="81" fillId="0" borderId="0" xfId="72" applyNumberFormat="1" applyFont="1"/>
    <xf numFmtId="0" fontId="24" fillId="0" borderId="0" xfId="0" applyFont="1" applyFill="1" applyAlignment="1">
      <alignment horizontal="center"/>
    </xf>
    <xf numFmtId="49" fontId="24" fillId="0" borderId="136" xfId="75" applyNumberFormat="1" applyFont="1" applyBorder="1" applyAlignment="1">
      <alignment horizontal="center"/>
    </xf>
    <xf numFmtId="0" fontId="24" fillId="0" borderId="89" xfId="75" applyFont="1" applyBorder="1"/>
    <xf numFmtId="0" fontId="24" fillId="0" borderId="50" xfId="75" applyFont="1" applyBorder="1" applyAlignment="1">
      <alignment vertical="center"/>
    </xf>
    <xf numFmtId="49" fontId="32" fillId="0" borderId="0" xfId="75" applyNumberFormat="1" applyFont="1" applyBorder="1" applyAlignment="1">
      <alignment horizontal="center"/>
    </xf>
    <xf numFmtId="0" fontId="32" fillId="0" borderId="0" xfId="75" applyFont="1" applyBorder="1"/>
    <xf numFmtId="4" fontId="32" fillId="0" borderId="0" xfId="67" applyNumberFormat="1" applyFont="1" applyFill="1" applyBorder="1"/>
    <xf numFmtId="4" fontId="24" fillId="58" borderId="51" xfId="75" applyNumberFormat="1" applyFont="1" applyFill="1" applyBorder="1" applyAlignment="1">
      <alignment vertical="center" wrapText="1"/>
    </xf>
    <xf numFmtId="4" fontId="24" fillId="58" borderId="51" xfId="75" applyNumberFormat="1" applyFont="1" applyFill="1" applyBorder="1"/>
    <xf numFmtId="4" fontId="24" fillId="58" borderId="48" xfId="67" applyNumberFormat="1" applyFont="1" applyFill="1" applyBorder="1"/>
    <xf numFmtId="4" fontId="24" fillId="58" borderId="37" xfId="67" applyNumberFormat="1" applyFont="1" applyFill="1" applyBorder="1"/>
    <xf numFmtId="4" fontId="24" fillId="58" borderId="53" xfId="67" applyNumberFormat="1" applyFont="1" applyFill="1" applyBorder="1"/>
    <xf numFmtId="4" fontId="32" fillId="58" borderId="37" xfId="67" applyNumberFormat="1" applyFont="1" applyFill="1" applyBorder="1"/>
    <xf numFmtId="4" fontId="24" fillId="58" borderId="132" xfId="67" applyNumberFormat="1" applyFont="1" applyFill="1" applyBorder="1"/>
    <xf numFmtId="4" fontId="24" fillId="58" borderId="133" xfId="67" applyNumberFormat="1" applyFont="1" applyFill="1" applyBorder="1"/>
    <xf numFmtId="4" fontId="24" fillId="58" borderId="91" xfId="67" applyNumberFormat="1" applyFont="1" applyFill="1" applyBorder="1"/>
    <xf numFmtId="164" fontId="24" fillId="59" borderId="124" xfId="0" applyNumberFormat="1" applyFont="1" applyFill="1" applyBorder="1" applyAlignment="1">
      <alignment horizontal="right" vertical="center" wrapText="1"/>
    </xf>
    <xf numFmtId="4" fontId="24" fillId="0" borderId="0" xfId="67" applyNumberFormat="1" applyFont="1" applyFill="1" applyBorder="1" applyAlignment="1">
      <alignment vertical="center"/>
    </xf>
    <xf numFmtId="0" fontId="27" fillId="0" borderId="0" xfId="77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9" fillId="0" borderId="0" xfId="68" applyFont="1" applyFill="1" applyBorder="1" applyAlignment="1"/>
    <xf numFmtId="0" fontId="24" fillId="0" borderId="28" xfId="68" applyFont="1" applyBorder="1" applyAlignment="1">
      <alignment horizontal="center"/>
    </xf>
    <xf numFmtId="0" fontId="30" fillId="0" borderId="0" xfId="68" applyFont="1" applyBorder="1" applyAlignment="1">
      <alignment horizontal="center"/>
    </xf>
    <xf numFmtId="0" fontId="34" fillId="0" borderId="0" xfId="68" applyFont="1" applyBorder="1" applyAlignment="1">
      <alignment horizontal="center"/>
    </xf>
    <xf numFmtId="0" fontId="8" fillId="0" borderId="0" xfId="68" applyBorder="1" applyAlignment="1">
      <alignment horizontal="center"/>
    </xf>
    <xf numFmtId="0" fontId="24" fillId="0" borderId="0" xfId="68" applyFont="1" applyBorder="1" applyAlignment="1">
      <alignment horizontal="center"/>
    </xf>
    <xf numFmtId="4" fontId="30" fillId="0" borderId="0" xfId="68" applyNumberFormat="1" applyFont="1" applyFill="1" applyBorder="1"/>
    <xf numFmtId="0" fontId="27" fillId="0" borderId="21" xfId="68" applyFont="1" applyBorder="1" applyAlignment="1"/>
    <xf numFmtId="0" fontId="27" fillId="0" borderId="38" xfId="68" applyFont="1" applyBorder="1" applyAlignment="1"/>
    <xf numFmtId="0" fontId="27" fillId="0" borderId="46" xfId="68" applyFont="1" applyBorder="1" applyAlignment="1"/>
    <xf numFmtId="0" fontId="24" fillId="0" borderId="96" xfId="68" applyFont="1" applyBorder="1" applyAlignment="1">
      <alignment horizontal="center"/>
    </xf>
    <xf numFmtId="0" fontId="24" fillId="0" borderId="70" xfId="68" applyFont="1" applyBorder="1" applyAlignment="1">
      <alignment horizontal="center"/>
    </xf>
    <xf numFmtId="4" fontId="24" fillId="59" borderId="37" xfId="72" applyNumberFormat="1" applyFont="1" applyFill="1" applyBorder="1" applyAlignment="1">
      <alignment horizontal="right" vertical="top" wrapText="1"/>
    </xf>
    <xf numFmtId="4" fontId="24" fillId="59" borderId="47" xfId="72" applyNumberFormat="1" applyFont="1" applyFill="1" applyBorder="1" applyAlignment="1">
      <alignment horizontal="right" vertical="top" wrapText="1"/>
    </xf>
    <xf numFmtId="4" fontId="24" fillId="59" borderId="69" xfId="72" applyNumberFormat="1" applyFont="1" applyFill="1" applyBorder="1" applyAlignment="1">
      <alignment horizontal="right" vertical="top"/>
    </xf>
    <xf numFmtId="0" fontId="32" fillId="0" borderId="61" xfId="72" applyFont="1" applyFill="1" applyBorder="1" applyAlignment="1">
      <alignment horizontal="left" vertical="center" wrapText="1"/>
    </xf>
    <xf numFmtId="0" fontId="24" fillId="0" borderId="85" xfId="75" applyFont="1" applyBorder="1"/>
    <xf numFmtId="0" fontId="32" fillId="0" borderId="85" xfId="75" applyFont="1" applyBorder="1"/>
    <xf numFmtId="4" fontId="32" fillId="61" borderId="43" xfId="72" applyNumberFormat="1" applyFont="1" applyFill="1" applyBorder="1" applyAlignment="1">
      <alignment vertical="center" wrapText="1"/>
    </xf>
    <xf numFmtId="4" fontId="24" fillId="61" borderId="48" xfId="67" applyNumberFormat="1" applyFont="1" applyFill="1" applyBorder="1"/>
    <xf numFmtId="4" fontId="24" fillId="61" borderId="37" xfId="67" applyNumberFormat="1" applyFont="1" applyFill="1" applyBorder="1"/>
    <xf numFmtId="4" fontId="24" fillId="61" borderId="53" xfId="67" applyNumberFormat="1" applyFont="1" applyFill="1" applyBorder="1"/>
    <xf numFmtId="4" fontId="32" fillId="61" borderId="37" xfId="67" applyNumberFormat="1" applyFont="1" applyFill="1" applyBorder="1"/>
    <xf numFmtId="4" fontId="24" fillId="61" borderId="37" xfId="72" applyNumberFormat="1" applyFont="1" applyFill="1" applyBorder="1" applyAlignment="1">
      <alignment horizontal="right" vertical="top" wrapText="1"/>
    </xf>
    <xf numFmtId="4" fontId="24" fillId="61" borderId="47" xfId="72" applyNumberFormat="1" applyFont="1" applyFill="1" applyBorder="1" applyAlignment="1">
      <alignment horizontal="right" vertical="top" wrapText="1"/>
    </xf>
    <xf numFmtId="4" fontId="32" fillId="61" borderId="43" xfId="75" applyNumberFormat="1" applyFont="1" applyFill="1" applyBorder="1"/>
    <xf numFmtId="4" fontId="24" fillId="61" borderId="37" xfId="75" applyNumberFormat="1" applyFont="1" applyFill="1" applyBorder="1"/>
    <xf numFmtId="4" fontId="24" fillId="61" borderId="51" xfId="75" applyNumberFormat="1" applyFont="1" applyFill="1" applyBorder="1" applyAlignment="1">
      <alignment vertical="center" wrapText="1"/>
    </xf>
    <xf numFmtId="4" fontId="24" fillId="61" borderId="51" xfId="75" applyNumberFormat="1" applyFont="1" applyFill="1" applyBorder="1"/>
    <xf numFmtId="4" fontId="32" fillId="61" borderId="37" xfId="75" applyNumberFormat="1" applyFont="1" applyFill="1" applyBorder="1"/>
    <xf numFmtId="4" fontId="24" fillId="61" borderId="53" xfId="75" applyNumberFormat="1" applyFont="1" applyFill="1" applyBorder="1"/>
    <xf numFmtId="4" fontId="24" fillId="61" borderId="69" xfId="75" applyNumberFormat="1" applyFont="1" applyFill="1" applyBorder="1"/>
    <xf numFmtId="4" fontId="24" fillId="61" borderId="47" xfId="75" applyNumberFormat="1" applyFont="1" applyFill="1" applyBorder="1" applyAlignment="1">
      <alignment vertical="center"/>
    </xf>
    <xf numFmtId="4" fontId="32" fillId="61" borderId="43" xfId="72" applyNumberFormat="1" applyFont="1" applyFill="1" applyBorder="1"/>
    <xf numFmtId="4" fontId="24" fillId="61" borderId="47" xfId="72" applyNumberFormat="1" applyFont="1" applyFill="1" applyBorder="1"/>
    <xf numFmtId="4" fontId="32" fillId="61" borderId="53" xfId="0" applyNumberFormat="1" applyFont="1" applyFill="1" applyBorder="1" applyAlignment="1">
      <alignment vertical="center" wrapText="1"/>
    </xf>
    <xf numFmtId="4" fontId="24" fillId="61" borderId="51" xfId="0" applyNumberFormat="1" applyFont="1" applyFill="1" applyBorder="1" applyAlignment="1">
      <alignment vertical="center" wrapText="1"/>
    </xf>
    <xf numFmtId="4" fontId="24" fillId="61" borderId="37" xfId="0" applyNumberFormat="1" applyFont="1" applyFill="1" applyBorder="1" applyAlignment="1">
      <alignment vertical="center" wrapText="1"/>
    </xf>
    <xf numFmtId="4" fontId="24" fillId="61" borderId="69" xfId="72" applyNumberFormat="1" applyFont="1" applyFill="1" applyBorder="1" applyAlignment="1">
      <alignment horizontal="right" vertical="top"/>
    </xf>
    <xf numFmtId="4" fontId="32" fillId="61" borderId="18" xfId="72" applyNumberFormat="1" applyFont="1" applyFill="1" applyBorder="1" applyAlignment="1">
      <alignment vertical="center"/>
    </xf>
    <xf numFmtId="0" fontId="33" fillId="0" borderId="0" xfId="68" applyFont="1" applyFill="1" applyAlignment="1"/>
    <xf numFmtId="4" fontId="32" fillId="61" borderId="43" xfId="0" applyNumberFormat="1" applyFont="1" applyFill="1" applyBorder="1"/>
    <xf numFmtId="4" fontId="24" fillId="61" borderId="37" xfId="0" applyNumberFormat="1" applyFont="1" applyFill="1" applyBorder="1" applyAlignment="1">
      <alignment vertical="center"/>
    </xf>
    <xf numFmtId="4" fontId="32" fillId="61" borderId="53" xfId="0" applyNumberFormat="1" applyFont="1" applyFill="1" applyBorder="1" applyAlignment="1">
      <alignment vertical="center"/>
    </xf>
    <xf numFmtId="4" fontId="24" fillId="61" borderId="53" xfId="0" applyNumberFormat="1" applyFont="1" applyFill="1" applyBorder="1" applyAlignment="1">
      <alignment vertical="center"/>
    </xf>
    <xf numFmtId="4" fontId="24" fillId="61" borderId="47" xfId="0" applyNumberFormat="1" applyFont="1" applyFill="1" applyBorder="1" applyAlignment="1">
      <alignment vertical="center"/>
    </xf>
    <xf numFmtId="4" fontId="24" fillId="61" borderId="51" xfId="0" applyNumberFormat="1" applyFont="1" applyFill="1" applyBorder="1" applyAlignment="1">
      <alignment vertical="center"/>
    </xf>
    <xf numFmtId="4" fontId="72" fillId="61" borderId="37" xfId="72" applyNumberFormat="1" applyFont="1" applyFill="1" applyBorder="1" applyAlignment="1">
      <alignment horizontal="right" vertical="center" wrapText="1"/>
    </xf>
    <xf numFmtId="4" fontId="71" fillId="61" borderId="37" xfId="72" applyNumberFormat="1" applyFont="1" applyFill="1" applyBorder="1" applyAlignment="1">
      <alignment horizontal="right" vertical="center" wrapText="1"/>
    </xf>
    <xf numFmtId="4" fontId="71" fillId="61" borderId="53" xfId="72" applyNumberFormat="1" applyFont="1" applyFill="1" applyBorder="1" applyAlignment="1">
      <alignment horizontal="right" vertical="center" wrapText="1"/>
    </xf>
    <xf numFmtId="4" fontId="72" fillId="61" borderId="47" xfId="72" applyNumberFormat="1" applyFont="1" applyFill="1" applyBorder="1" applyAlignment="1">
      <alignment horizontal="right" vertical="center" wrapText="1"/>
    </xf>
    <xf numFmtId="4" fontId="72" fillId="59" borderId="47" xfId="72" applyNumberFormat="1" applyFont="1" applyFill="1" applyBorder="1" applyAlignment="1">
      <alignment horizontal="right" vertical="center" wrapText="1"/>
    </xf>
    <xf numFmtId="4" fontId="24" fillId="58" borderId="47" xfId="72" applyNumberFormat="1" applyFont="1" applyFill="1" applyBorder="1" applyAlignment="1">
      <alignment horizontal="right" vertical="center" wrapText="1"/>
    </xf>
    <xf numFmtId="0" fontId="24" fillId="0" borderId="26" xfId="72" applyFont="1" applyFill="1" applyBorder="1" applyAlignment="1">
      <alignment horizontal="left" vertical="center" wrapText="1"/>
    </xf>
    <xf numFmtId="4" fontId="32" fillId="61" borderId="43" xfId="0" applyNumberFormat="1" applyFont="1" applyFill="1" applyBorder="1" applyAlignment="1">
      <alignment vertical="center"/>
    </xf>
    <xf numFmtId="4" fontId="24" fillId="61" borderId="37" xfId="72" applyNumberFormat="1" applyFont="1" applyFill="1" applyBorder="1" applyAlignment="1">
      <alignment vertical="center" wrapText="1"/>
    </xf>
    <xf numFmtId="4" fontId="24" fillId="61" borderId="47" xfId="72" applyNumberFormat="1" applyFont="1" applyFill="1" applyBorder="1" applyAlignment="1">
      <alignment vertical="center" wrapText="1"/>
    </xf>
    <xf numFmtId="4" fontId="24" fillId="61" borderId="53" xfId="72" applyNumberFormat="1" applyFont="1" applyFill="1" applyBorder="1" applyAlignment="1">
      <alignment vertical="center" wrapText="1"/>
    </xf>
    <xf numFmtId="4" fontId="24" fillId="61" borderId="47" xfId="0" applyNumberFormat="1" applyFont="1" applyFill="1" applyBorder="1" applyAlignment="1">
      <alignment vertical="center" wrapText="1"/>
    </xf>
    <xf numFmtId="4" fontId="32" fillId="0" borderId="0" xfId="67" applyNumberFormat="1" applyFont="1" applyFill="1" applyBorder="1" applyAlignment="1">
      <alignment vertical="center"/>
    </xf>
    <xf numFmtId="4" fontId="24" fillId="0" borderId="61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4" fontId="39" fillId="0" borderId="134" xfId="0" applyNumberFormat="1" applyFont="1" applyFill="1" applyBorder="1" applyAlignment="1">
      <alignment vertical="center" wrapText="1"/>
    </xf>
    <xf numFmtId="4" fontId="24" fillId="61" borderId="37" xfId="0" applyNumberFormat="1" applyFont="1" applyFill="1" applyBorder="1" applyAlignment="1">
      <alignment horizontal="right" vertical="center" wrapText="1"/>
    </xf>
    <xf numFmtId="4" fontId="27" fillId="61" borderId="47" xfId="0" applyNumberFormat="1" applyFont="1" applyFill="1" applyBorder="1" applyAlignment="1">
      <alignment horizontal="right" vertical="center" wrapText="1"/>
    </xf>
    <xf numFmtId="4" fontId="32" fillId="61" borderId="36" xfId="0" applyNumberFormat="1" applyFont="1" applyFill="1" applyBorder="1" applyAlignment="1">
      <alignment vertical="center" wrapText="1"/>
    </xf>
    <xf numFmtId="4" fontId="24" fillId="61" borderId="37" xfId="67" applyNumberFormat="1" applyFont="1" applyFill="1" applyBorder="1" applyAlignment="1">
      <alignment vertical="center"/>
    </xf>
    <xf numFmtId="4" fontId="24" fillId="61" borderId="53" xfId="67" applyNumberFormat="1" applyFont="1" applyFill="1" applyBorder="1" applyAlignment="1">
      <alignment vertical="center"/>
    </xf>
    <xf numFmtId="4" fontId="24" fillId="61" borderId="51" xfId="75" applyNumberFormat="1" applyFont="1" applyFill="1" applyBorder="1" applyAlignment="1">
      <alignment vertical="center"/>
    </xf>
    <xf numFmtId="4" fontId="24" fillId="61" borderId="37" xfId="75" applyNumberFormat="1" applyFont="1" applyFill="1" applyBorder="1" applyAlignment="1">
      <alignment vertical="center"/>
    </xf>
    <xf numFmtId="4" fontId="24" fillId="61" borderId="53" xfId="72" applyNumberFormat="1" applyFont="1" applyFill="1" applyBorder="1" applyAlignment="1">
      <alignment horizontal="right" vertical="center" wrapText="1"/>
    </xf>
    <xf numFmtId="4" fontId="24" fillId="61" borderId="37" xfId="72" applyNumberFormat="1" applyFont="1" applyFill="1" applyBorder="1" applyAlignment="1">
      <alignment horizontal="right" vertical="center" wrapText="1"/>
    </xf>
    <xf numFmtId="4" fontId="24" fillId="61" borderId="47" xfId="72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/>
    <xf numFmtId="49" fontId="24" fillId="0" borderId="56" xfId="0" applyNumberFormat="1" applyFont="1" applyBorder="1" applyAlignment="1">
      <alignment horizontal="center" vertical="center"/>
    </xf>
    <xf numFmtId="4" fontId="24" fillId="59" borderId="88" xfId="0" applyNumberFormat="1" applyFont="1" applyFill="1" applyBorder="1" applyAlignment="1">
      <alignment vertical="center" wrapText="1"/>
    </xf>
    <xf numFmtId="0" fontId="24" fillId="0" borderId="15" xfId="72" applyFont="1" applyBorder="1" applyAlignment="1">
      <alignment horizontal="left" vertical="center"/>
    </xf>
    <xf numFmtId="0" fontId="27" fillId="58" borderId="36" xfId="68" applyFont="1" applyFill="1" applyBorder="1" applyAlignment="1">
      <alignment horizontal="center"/>
    </xf>
    <xf numFmtId="164" fontId="24" fillId="61" borderId="43" xfId="0" applyNumberFormat="1" applyFont="1" applyFill="1" applyBorder="1"/>
    <xf numFmtId="164" fontId="24" fillId="61" borderId="37" xfId="0" applyNumberFormat="1" applyFont="1" applyFill="1" applyBorder="1"/>
    <xf numFmtId="164" fontId="24" fillId="61" borderId="47" xfId="0" applyNumberFormat="1" applyFont="1" applyFill="1" applyBorder="1"/>
    <xf numFmtId="4" fontId="39" fillId="0" borderId="21" xfId="0" applyNumberFormat="1" applyFont="1" applyFill="1" applyBorder="1" applyAlignment="1">
      <alignment vertical="center" wrapText="1"/>
    </xf>
    <xf numFmtId="4" fontId="24" fillId="61" borderId="73" xfId="0" applyNumberFormat="1" applyFont="1" applyFill="1" applyBorder="1" applyAlignment="1">
      <alignment vertical="center" wrapText="1"/>
    </xf>
    <xf numFmtId="4" fontId="24" fillId="61" borderId="63" xfId="0" applyNumberFormat="1" applyFont="1" applyFill="1" applyBorder="1" applyAlignment="1">
      <alignment vertical="center" wrapText="1"/>
    </xf>
    <xf numFmtId="4" fontId="24" fillId="61" borderId="78" xfId="0" applyNumberFormat="1" applyFont="1" applyFill="1" applyBorder="1" applyAlignment="1">
      <alignment vertical="center" wrapText="1"/>
    </xf>
    <xf numFmtId="4" fontId="32" fillId="61" borderId="112" xfId="72" applyNumberFormat="1" applyFont="1" applyFill="1" applyBorder="1" applyAlignment="1">
      <alignment vertical="center"/>
    </xf>
    <xf numFmtId="4" fontId="24" fillId="61" borderId="114" xfId="0" applyNumberFormat="1" applyFont="1" applyFill="1" applyBorder="1" applyAlignment="1">
      <alignment vertical="center"/>
    </xf>
    <xf numFmtId="4" fontId="32" fillId="61" borderId="37" xfId="72" applyNumberFormat="1" applyFont="1" applyFill="1" applyBorder="1" applyAlignment="1">
      <alignment vertical="center"/>
    </xf>
    <xf numFmtId="4" fontId="32" fillId="61" borderId="117" xfId="72" applyNumberFormat="1" applyFont="1" applyFill="1" applyBorder="1" applyAlignment="1">
      <alignment vertical="center"/>
    </xf>
    <xf numFmtId="4" fontId="24" fillId="61" borderId="69" xfId="0" applyNumberFormat="1" applyFont="1" applyFill="1" applyBorder="1" applyAlignment="1">
      <alignment vertical="center"/>
    </xf>
    <xf numFmtId="4" fontId="72" fillId="61" borderId="37" xfId="0" applyNumberFormat="1" applyFont="1" applyFill="1" applyBorder="1" applyAlignment="1">
      <alignment vertical="center" wrapText="1"/>
    </xf>
    <xf numFmtId="4" fontId="72" fillId="61" borderId="47" xfId="0" applyNumberFormat="1" applyFont="1" applyFill="1" applyBorder="1" applyAlignment="1">
      <alignment vertical="center" wrapText="1"/>
    </xf>
    <xf numFmtId="4" fontId="32" fillId="61" borderId="73" xfId="0" applyNumberFormat="1" applyFont="1" applyFill="1" applyBorder="1" applyAlignment="1">
      <alignment vertical="center" wrapText="1"/>
    </xf>
    <xf numFmtId="4" fontId="32" fillId="61" borderId="53" xfId="75" applyNumberFormat="1" applyFont="1" applyFill="1" applyBorder="1"/>
    <xf numFmtId="4" fontId="24" fillId="61" borderId="53" xfId="75" applyNumberFormat="1" applyFont="1" applyFill="1" applyBorder="1" applyAlignment="1">
      <alignment vertical="center"/>
    </xf>
    <xf numFmtId="4" fontId="32" fillId="61" borderId="53" xfId="75" applyNumberFormat="1" applyFont="1" applyFill="1" applyBorder="1" applyAlignment="1">
      <alignment vertical="center"/>
    </xf>
    <xf numFmtId="0" fontId="24" fillId="0" borderId="67" xfId="0" applyFont="1" applyBorder="1" applyAlignment="1">
      <alignment horizontal="center" vertical="center"/>
    </xf>
    <xf numFmtId="4" fontId="72" fillId="61" borderId="43" xfId="72" applyNumberFormat="1" applyFont="1" applyFill="1" applyBorder="1" applyAlignment="1">
      <alignment horizontal="right" vertical="center" wrapText="1"/>
    </xf>
    <xf numFmtId="0" fontId="24" fillId="0" borderId="68" xfId="0" applyFont="1" applyBorder="1" applyAlignment="1">
      <alignment vertical="center"/>
    </xf>
    <xf numFmtId="4" fontId="32" fillId="61" borderId="43" xfId="0" applyNumberFormat="1" applyFont="1" applyFill="1" applyBorder="1" applyAlignment="1">
      <alignment vertical="center" wrapText="1"/>
    </xf>
    <xf numFmtId="4" fontId="24" fillId="61" borderId="69" xfId="0" applyNumberFormat="1" applyFont="1" applyFill="1" applyBorder="1" applyAlignment="1">
      <alignment vertical="center" wrapText="1"/>
    </xf>
    <xf numFmtId="165" fontId="24" fillId="0" borderId="0" xfId="72" applyNumberFormat="1" applyFont="1" applyFill="1" applyBorder="1" applyAlignment="1">
      <alignment horizontal="right" vertical="center"/>
    </xf>
    <xf numFmtId="4" fontId="24" fillId="59" borderId="21" xfId="0" applyNumberFormat="1" applyFont="1" applyFill="1" applyBorder="1" applyAlignment="1">
      <alignment vertical="center" wrapText="1"/>
    </xf>
    <xf numFmtId="0" fontId="24" fillId="0" borderId="0" xfId="0" applyFont="1" applyBorder="1" applyAlignment="1">
      <alignment horizontal="left"/>
    </xf>
    <xf numFmtId="4" fontId="32" fillId="61" borderId="43" xfId="75" applyNumberFormat="1" applyFont="1" applyFill="1" applyBorder="1" applyAlignment="1">
      <alignment vertical="center"/>
    </xf>
    <xf numFmtId="4" fontId="32" fillId="61" borderId="37" xfId="75" applyNumberFormat="1" applyFont="1" applyFill="1" applyBorder="1" applyAlignment="1">
      <alignment vertical="center"/>
    </xf>
    <xf numFmtId="0" fontId="32" fillId="0" borderId="61" xfId="72" applyFont="1" applyBorder="1" applyAlignment="1">
      <alignment horizontal="left"/>
    </xf>
    <xf numFmtId="4" fontId="32" fillId="61" borderId="43" xfId="0" applyNumberFormat="1" applyFont="1" applyFill="1" applyBorder="1" applyAlignment="1"/>
    <xf numFmtId="4" fontId="32" fillId="61" borderId="28" xfId="78" applyNumberFormat="1" applyFont="1" applyFill="1" applyBorder="1"/>
    <xf numFmtId="4" fontId="24" fillId="61" borderId="53" xfId="69" applyNumberFormat="1" applyFont="1" applyFill="1" applyBorder="1" applyAlignment="1">
      <alignment horizontal="right"/>
    </xf>
    <xf numFmtId="4" fontId="24" fillId="61" borderId="37" xfId="69" applyNumberFormat="1" applyFont="1" applyFill="1" applyBorder="1" applyAlignment="1">
      <alignment horizontal="right"/>
    </xf>
    <xf numFmtId="4" fontId="32" fillId="61" borderId="29" xfId="78" applyNumberFormat="1" applyFont="1" applyFill="1" applyBorder="1" applyAlignment="1">
      <alignment vertical="center"/>
    </xf>
    <xf numFmtId="0" fontId="27" fillId="0" borderId="0" xfId="0" applyFont="1" applyAlignment="1">
      <alignment horizontal="right"/>
    </xf>
    <xf numFmtId="4" fontId="32" fillId="61" borderId="53" xfId="0" applyNumberFormat="1" applyFont="1" applyFill="1" applyBorder="1"/>
    <xf numFmtId="4" fontId="24" fillId="61" borderId="51" xfId="0" applyNumberFormat="1" applyFont="1" applyFill="1" applyBorder="1"/>
    <xf numFmtId="4" fontId="39" fillId="0" borderId="21" xfId="72" applyNumberFormat="1" applyFont="1" applyBorder="1" applyAlignment="1">
      <alignment vertical="center" wrapText="1"/>
    </xf>
    <xf numFmtId="4" fontId="24" fillId="0" borderId="73" xfId="0" applyNumberFormat="1" applyFont="1" applyBorder="1" applyAlignment="1">
      <alignment vertical="center" wrapText="1"/>
    </xf>
    <xf numFmtId="4" fontId="24" fillId="0" borderId="77" xfId="0" applyNumberFormat="1" applyFont="1" applyBorder="1" applyAlignment="1">
      <alignment vertical="center" wrapText="1"/>
    </xf>
    <xf numFmtId="4" fontId="39" fillId="0" borderId="38" xfId="0" applyNumberFormat="1" applyFont="1" applyFill="1" applyBorder="1" applyAlignment="1">
      <alignment vertical="center" wrapText="1"/>
    </xf>
    <xf numFmtId="4" fontId="32" fillId="61" borderId="37" xfId="72" applyNumberFormat="1" applyFont="1" applyFill="1" applyBorder="1"/>
    <xf numFmtId="4" fontId="24" fillId="61" borderId="37" xfId="0" applyNumberFormat="1" applyFont="1" applyFill="1" applyBorder="1"/>
    <xf numFmtId="4" fontId="32" fillId="61" borderId="37" xfId="0" applyNumberFormat="1" applyFont="1" applyFill="1" applyBorder="1"/>
    <xf numFmtId="4" fontId="24" fillId="61" borderId="63" xfId="72" applyNumberFormat="1" applyFont="1" applyFill="1" applyBorder="1"/>
    <xf numFmtId="4" fontId="72" fillId="0" borderId="53" xfId="72" applyNumberFormat="1" applyFont="1" applyFill="1" applyBorder="1" applyAlignment="1">
      <alignment horizontal="center" vertical="center" wrapText="1"/>
    </xf>
    <xf numFmtId="4" fontId="30" fillId="58" borderId="53" xfId="68" applyNumberFormat="1" applyFont="1" applyFill="1" applyBorder="1"/>
    <xf numFmtId="4" fontId="30" fillId="58" borderId="47" xfId="68" applyNumberFormat="1" applyFont="1" applyFill="1" applyBorder="1"/>
    <xf numFmtId="4" fontId="32" fillId="61" borderId="18" xfId="72" applyNumberFormat="1" applyFont="1" applyFill="1" applyBorder="1" applyAlignment="1">
      <alignment vertical="center" wrapText="1"/>
    </xf>
    <xf numFmtId="4" fontId="32" fillId="61" borderId="52" xfId="72" applyNumberFormat="1" applyFont="1" applyFill="1" applyBorder="1"/>
    <xf numFmtId="4" fontId="24" fillId="61" borderId="68" xfId="0" applyNumberFormat="1" applyFont="1" applyFill="1" applyBorder="1"/>
    <xf numFmtId="4" fontId="32" fillId="61" borderId="68" xfId="72" applyNumberFormat="1" applyFont="1" applyFill="1" applyBorder="1"/>
    <xf numFmtId="4" fontId="32" fillId="61" borderId="48" xfId="72" applyNumberFormat="1" applyFont="1" applyFill="1" applyBorder="1" applyAlignment="1">
      <alignment vertical="center" wrapText="1"/>
    </xf>
    <xf numFmtId="4" fontId="24" fillId="0" borderId="0" xfId="74" applyNumberFormat="1" applyFont="1" applyFill="1" applyBorder="1" applyAlignment="1">
      <alignment vertical="center"/>
    </xf>
    <xf numFmtId="4" fontId="32" fillId="0" borderId="15" xfId="72" applyNumberFormat="1" applyFont="1" applyFill="1" applyBorder="1"/>
    <xf numFmtId="4" fontId="24" fillId="0" borderId="15" xfId="72" applyNumberFormat="1" applyFont="1" applyFill="1" applyBorder="1"/>
    <xf numFmtId="4" fontId="24" fillId="0" borderId="65" xfId="72" applyNumberFormat="1" applyFont="1" applyFill="1" applyBorder="1"/>
    <xf numFmtId="0" fontId="32" fillId="0" borderId="76" xfId="72" applyNumberFormat="1" applyFont="1" applyFill="1" applyBorder="1" applyAlignment="1">
      <alignment horizontal="center"/>
    </xf>
    <xf numFmtId="0" fontId="24" fillId="0" borderId="76" xfId="72" applyNumberFormat="1" applyFont="1" applyFill="1" applyBorder="1" applyAlignment="1">
      <alignment horizontal="center"/>
    </xf>
    <xf numFmtId="4" fontId="24" fillId="0" borderId="97" xfId="72" applyNumberFormat="1" applyFont="1" applyFill="1" applyBorder="1" applyAlignment="1">
      <alignment horizontal="center" vertical="center" wrapText="1"/>
    </xf>
    <xf numFmtId="49" fontId="24" fillId="0" borderId="105" xfId="0" applyNumberFormat="1" applyFont="1" applyBorder="1" applyAlignment="1">
      <alignment horizontal="center" vertical="center"/>
    </xf>
    <xf numFmtId="4" fontId="71" fillId="58" borderId="53" xfId="0" applyNumberFormat="1" applyFont="1" applyFill="1" applyBorder="1" applyAlignment="1">
      <alignment vertical="center" wrapText="1"/>
    </xf>
    <xf numFmtId="4" fontId="72" fillId="61" borderId="53" xfId="0" applyNumberFormat="1" applyFont="1" applyFill="1" applyBorder="1" applyAlignment="1">
      <alignment vertical="center" wrapText="1"/>
    </xf>
    <xf numFmtId="4" fontId="71" fillId="61" borderId="53" xfId="0" applyNumberFormat="1" applyFont="1" applyFill="1" applyBorder="1" applyAlignment="1">
      <alignment vertical="center" wrapText="1"/>
    </xf>
    <xf numFmtId="4" fontId="72" fillId="61" borderId="51" xfId="0" applyNumberFormat="1" applyFont="1" applyFill="1" applyBorder="1" applyAlignment="1">
      <alignment vertical="center" wrapText="1"/>
    </xf>
    <xf numFmtId="4" fontId="24" fillId="0" borderId="97" xfId="0" applyNumberFormat="1" applyFont="1" applyFill="1" applyBorder="1" applyAlignment="1">
      <alignment vertical="center" wrapText="1"/>
    </xf>
    <xf numFmtId="4" fontId="27" fillId="0" borderId="0" xfId="0" applyNumberFormat="1" applyFont="1" applyFill="1" applyBorder="1" applyAlignment="1">
      <alignment vertical="center" wrapText="1"/>
    </xf>
    <xf numFmtId="4" fontId="72" fillId="0" borderId="0" xfId="0" applyNumberFormat="1" applyFont="1" applyFill="1" applyBorder="1" applyAlignment="1">
      <alignment vertical="center" wrapText="1"/>
    </xf>
    <xf numFmtId="0" fontId="24" fillId="0" borderId="17" xfId="72" applyFont="1" applyFill="1" applyBorder="1" applyAlignment="1">
      <alignment vertical="center" wrapText="1"/>
    </xf>
    <xf numFmtId="0" fontId="24" fillId="0" borderId="29" xfId="72" applyFont="1" applyFill="1" applyBorder="1" applyAlignment="1">
      <alignment vertical="center" wrapText="1"/>
    </xf>
    <xf numFmtId="0" fontId="8" fillId="0" borderId="0" xfId="72" applyFill="1" applyAlignment="1">
      <alignment horizontal="center"/>
    </xf>
    <xf numFmtId="4" fontId="32" fillId="59" borderId="52" xfId="72" applyNumberFormat="1" applyFont="1" applyFill="1" applyBorder="1" applyAlignment="1">
      <alignment vertical="center"/>
    </xf>
    <xf numFmtId="4" fontId="24" fillId="59" borderId="68" xfId="0" applyNumberFormat="1" applyFont="1" applyFill="1" applyBorder="1" applyAlignment="1">
      <alignment vertical="center"/>
    </xf>
    <xf numFmtId="4" fontId="32" fillId="58" borderId="43" xfId="72" applyNumberFormat="1" applyFont="1" applyFill="1" applyBorder="1" applyAlignment="1">
      <alignment vertical="center"/>
    </xf>
    <xf numFmtId="165" fontId="24" fillId="61" borderId="37" xfId="72" applyNumberFormat="1" applyFont="1" applyFill="1" applyBorder="1" applyAlignment="1">
      <alignment horizontal="right" vertical="center" wrapText="1"/>
    </xf>
    <xf numFmtId="0" fontId="24" fillId="0" borderId="138" xfId="72" applyFont="1" applyFill="1" applyBorder="1" applyAlignment="1">
      <alignment horizontal="center" vertical="center" wrapText="1"/>
    </xf>
    <xf numFmtId="49" fontId="24" fillId="0" borderId="107" xfId="72" applyNumberFormat="1" applyFont="1" applyFill="1" applyBorder="1" applyAlignment="1">
      <alignment horizontal="center" vertical="center" wrapText="1"/>
    </xf>
    <xf numFmtId="0" fontId="24" fillId="0" borderId="33" xfId="72" applyFont="1" applyBorder="1" applyAlignment="1">
      <alignment horizontal="left" vertical="center" wrapText="1"/>
    </xf>
    <xf numFmtId="4" fontId="24" fillId="61" borderId="18" xfId="0" applyNumberFormat="1" applyFont="1" applyFill="1" applyBorder="1" applyAlignment="1">
      <alignment vertical="center" wrapText="1"/>
    </xf>
    <xf numFmtId="49" fontId="24" fillId="0" borderId="16" xfId="72" applyNumberFormat="1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vertical="center" wrapText="1"/>
    </xf>
    <xf numFmtId="4" fontId="32" fillId="0" borderId="43" xfId="0" applyNumberFormat="1" applyFont="1" applyFill="1" applyBorder="1" applyAlignment="1">
      <alignment horizontal="center" vertical="center"/>
    </xf>
    <xf numFmtId="49" fontId="24" fillId="0" borderId="0" xfId="72" applyNumberFormat="1" applyFont="1" applyFill="1" applyBorder="1" applyAlignment="1">
      <alignment horizontal="center" vertical="center"/>
    </xf>
    <xf numFmtId="0" fontId="32" fillId="0" borderId="61" xfId="72" applyFont="1" applyFill="1" applyBorder="1" applyAlignment="1">
      <alignment vertical="center"/>
    </xf>
    <xf numFmtId="0" fontId="24" fillId="0" borderId="15" xfId="72" applyFont="1" applyFill="1" applyBorder="1" applyAlignment="1">
      <alignment horizontal="left" vertical="center"/>
    </xf>
    <xf numFmtId="4" fontId="32" fillId="61" borderId="43" xfId="72" applyNumberFormat="1" applyFont="1" applyFill="1" applyBorder="1" applyAlignment="1">
      <alignment vertical="center"/>
    </xf>
    <xf numFmtId="0" fontId="39" fillId="0" borderId="128" xfId="72" applyFont="1" applyFill="1" applyBorder="1" applyAlignment="1">
      <alignment horizontal="center" vertical="center" wrapText="1"/>
    </xf>
    <xf numFmtId="0" fontId="39" fillId="0" borderId="31" xfId="72" applyFont="1" applyFill="1" applyBorder="1" applyAlignment="1">
      <alignment horizontal="center" vertical="center" wrapText="1"/>
    </xf>
    <xf numFmtId="4" fontId="24" fillId="0" borderId="17" xfId="0" applyNumberFormat="1" applyFont="1" applyBorder="1" applyAlignment="1">
      <alignment vertical="center"/>
    </xf>
    <xf numFmtId="4" fontId="24" fillId="0" borderId="0" xfId="0" applyNumberFormat="1" applyFont="1" applyFill="1" applyBorder="1" applyAlignment="1">
      <alignment textRotation="90" wrapText="1"/>
    </xf>
    <xf numFmtId="4" fontId="24" fillId="0" borderId="0" xfId="0" applyNumberFormat="1" applyFont="1" applyFill="1" applyBorder="1" applyAlignment="1">
      <alignment horizontal="right" wrapText="1"/>
    </xf>
    <xf numFmtId="4" fontId="24" fillId="0" borderId="0" xfId="0" applyNumberFormat="1" applyFont="1" applyFill="1" applyBorder="1" applyAlignment="1">
      <alignment horizontal="right" vertical="center" wrapText="1"/>
    </xf>
    <xf numFmtId="4" fontId="24" fillId="0" borderId="29" xfId="0" applyNumberFormat="1" applyFont="1" applyBorder="1" applyAlignment="1">
      <alignment vertical="center"/>
    </xf>
    <xf numFmtId="4" fontId="24" fillId="61" borderId="53" xfId="0" applyNumberFormat="1" applyFont="1" applyFill="1" applyBorder="1" applyAlignment="1">
      <alignment horizontal="right" vertical="center" wrapText="1"/>
    </xf>
    <xf numFmtId="49" fontId="24" fillId="0" borderId="11" xfId="75" applyNumberFormat="1" applyFont="1" applyBorder="1" applyAlignment="1">
      <alignment horizontal="center"/>
    </xf>
    <xf numFmtId="0" fontId="24" fillId="0" borderId="108" xfId="75" applyFont="1" applyFill="1" applyBorder="1"/>
    <xf numFmtId="4" fontId="24" fillId="59" borderId="48" xfId="75" applyNumberFormat="1" applyFont="1" applyFill="1" applyBorder="1"/>
    <xf numFmtId="4" fontId="24" fillId="58" borderId="74" xfId="75" applyNumberFormat="1" applyFont="1" applyFill="1" applyBorder="1"/>
    <xf numFmtId="4" fontId="24" fillId="58" borderId="63" xfId="75" applyNumberFormat="1" applyFont="1" applyFill="1" applyBorder="1"/>
    <xf numFmtId="4" fontId="24" fillId="58" borderId="135" xfId="75" applyNumberFormat="1" applyFont="1" applyFill="1" applyBorder="1"/>
    <xf numFmtId="4" fontId="24" fillId="58" borderId="77" xfId="75" applyNumberFormat="1" applyFont="1" applyFill="1" applyBorder="1"/>
    <xf numFmtId="4" fontId="24" fillId="0" borderId="124" xfId="0" applyNumberFormat="1" applyFont="1" applyFill="1" applyBorder="1" applyAlignment="1">
      <alignment horizontal="center" vertical="center" wrapText="1"/>
    </xf>
    <xf numFmtId="4" fontId="24" fillId="59" borderId="47" xfId="75" applyNumberFormat="1" applyFont="1" applyFill="1" applyBorder="1"/>
    <xf numFmtId="4" fontId="24" fillId="61" borderId="97" xfId="75" applyNumberFormat="1" applyFont="1" applyFill="1" applyBorder="1"/>
    <xf numFmtId="4" fontId="24" fillId="61" borderId="68" xfId="75" applyNumberFormat="1" applyFont="1" applyFill="1" applyBorder="1"/>
    <xf numFmtId="4" fontId="24" fillId="61" borderId="124" xfId="75" applyNumberFormat="1" applyFont="1" applyFill="1" applyBorder="1"/>
    <xf numFmtId="4" fontId="24" fillId="61" borderId="88" xfId="75" applyNumberFormat="1" applyFont="1" applyFill="1" applyBorder="1"/>
    <xf numFmtId="0" fontId="24" fillId="0" borderId="39" xfId="75" applyFont="1" applyFill="1" applyBorder="1"/>
    <xf numFmtId="0" fontId="24" fillId="0" borderId="12" xfId="67" applyFont="1" applyFill="1" applyBorder="1" applyAlignment="1">
      <alignment horizontal="center" vertical="center" wrapText="1"/>
    </xf>
    <xf numFmtId="4" fontId="24" fillId="0" borderId="139" xfId="72" applyNumberFormat="1" applyFont="1" applyFill="1" applyBorder="1" applyAlignment="1">
      <alignment horizontal="center" vertical="center" wrapText="1"/>
    </xf>
    <xf numFmtId="49" fontId="24" fillId="0" borderId="13" xfId="75" applyNumberFormat="1" applyFont="1" applyBorder="1" applyAlignment="1">
      <alignment horizontal="center" vertical="center"/>
    </xf>
    <xf numFmtId="0" fontId="39" fillId="0" borderId="140" xfId="72" applyFont="1" applyBorder="1" applyAlignment="1">
      <alignment horizontal="center" vertical="center" wrapText="1"/>
    </xf>
    <xf numFmtId="0" fontId="39" fillId="0" borderId="141" xfId="72" applyFont="1" applyBorder="1" applyAlignment="1">
      <alignment horizontal="center" vertical="center" wrapText="1"/>
    </xf>
    <xf numFmtId="0" fontId="32" fillId="0" borderId="61" xfId="75" applyFont="1" applyFill="1" applyBorder="1"/>
    <xf numFmtId="0" fontId="32" fillId="0" borderId="60" xfId="67" applyFont="1" applyBorder="1" applyAlignment="1">
      <alignment horizontal="center"/>
    </xf>
    <xf numFmtId="0" fontId="24" fillId="0" borderId="76" xfId="67" applyFont="1" applyBorder="1" applyAlignment="1">
      <alignment horizontal="center" vertical="center"/>
    </xf>
    <xf numFmtId="0" fontId="24" fillId="0" borderId="59" xfId="67" applyFont="1" applyBorder="1" applyAlignment="1">
      <alignment horizontal="center" vertical="center"/>
    </xf>
    <xf numFmtId="0" fontId="24" fillId="0" borderId="76" xfId="67" applyFont="1" applyFill="1" applyBorder="1" applyAlignment="1">
      <alignment horizontal="center"/>
    </xf>
    <xf numFmtId="0" fontId="24" fillId="0" borderId="76" xfId="67" applyFont="1" applyFill="1" applyBorder="1" applyAlignment="1">
      <alignment horizontal="center" vertical="center"/>
    </xf>
    <xf numFmtId="0" fontId="24" fillId="0" borderId="95" xfId="0" applyFont="1" applyBorder="1" applyAlignment="1">
      <alignment horizontal="center"/>
    </xf>
    <xf numFmtId="0" fontId="24" fillId="0" borderId="79" xfId="0" applyFont="1" applyBorder="1" applyAlignment="1">
      <alignment horizontal="center"/>
    </xf>
    <xf numFmtId="0" fontId="24" fillId="0" borderId="70" xfId="72" applyFont="1" applyFill="1" applyBorder="1" applyAlignment="1">
      <alignment vertical="top"/>
    </xf>
    <xf numFmtId="4" fontId="24" fillId="0" borderId="139" xfId="72" applyNumberFormat="1" applyFont="1" applyFill="1" applyBorder="1" applyAlignment="1">
      <alignment horizontal="right" vertical="top"/>
    </xf>
    <xf numFmtId="4" fontId="24" fillId="61" borderId="37" xfId="72" applyNumberFormat="1" applyFont="1" applyFill="1" applyBorder="1" applyAlignment="1">
      <alignment horizontal="right" vertical="top"/>
    </xf>
    <xf numFmtId="4" fontId="24" fillId="59" borderId="37" xfId="72" applyNumberFormat="1" applyFont="1" applyFill="1" applyBorder="1" applyAlignment="1">
      <alignment horizontal="right" vertical="top"/>
    </xf>
    <xf numFmtId="4" fontId="83" fillId="0" borderId="0" xfId="72" applyNumberFormat="1" applyFont="1" applyFill="1" applyBorder="1" applyAlignment="1"/>
    <xf numFmtId="49" fontId="24" fillId="0" borderId="102" xfId="72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41" xfId="72" applyFont="1" applyFill="1" applyBorder="1" applyAlignment="1">
      <alignment horizontal="center" vertical="center"/>
    </xf>
    <xf numFmtId="0" fontId="24" fillId="0" borderId="26" xfId="0" applyFont="1" applyBorder="1" applyAlignment="1">
      <alignment vertical="center"/>
    </xf>
    <xf numFmtId="4" fontId="32" fillId="59" borderId="36" xfId="0" applyNumberFormat="1" applyFont="1" applyFill="1" applyBorder="1" applyAlignment="1">
      <alignment vertical="center"/>
    </xf>
    <xf numFmtId="0" fontId="32" fillId="0" borderId="141" xfId="72" applyFont="1" applyFill="1" applyBorder="1" applyAlignment="1">
      <alignment vertical="center" wrapText="1"/>
    </xf>
    <xf numFmtId="49" fontId="32" fillId="0" borderId="142" xfId="72" applyNumberFormat="1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vertical="center" wrapText="1"/>
    </xf>
    <xf numFmtId="4" fontId="32" fillId="58" borderId="36" xfId="0" applyNumberFormat="1" applyFont="1" applyFill="1" applyBorder="1" applyAlignment="1">
      <alignment vertical="center"/>
    </xf>
    <xf numFmtId="4" fontId="24" fillId="0" borderId="143" xfId="72" applyNumberFormat="1" applyFont="1" applyFill="1" applyBorder="1" applyAlignment="1">
      <alignment horizontal="center" vertical="center" wrapText="1"/>
    </xf>
    <xf numFmtId="0" fontId="38" fillId="0" borderId="38" xfId="72" applyFont="1" applyFill="1" applyBorder="1" applyAlignment="1">
      <alignment horizontal="center" vertical="center" wrapText="1"/>
    </xf>
    <xf numFmtId="0" fontId="71" fillId="0" borderId="17" xfId="72" applyFont="1" applyBorder="1" applyAlignment="1">
      <alignment vertical="center" wrapText="1"/>
    </xf>
    <xf numFmtId="4" fontId="72" fillId="59" borderId="43" xfId="72" applyNumberFormat="1" applyFont="1" applyFill="1" applyBorder="1" applyAlignment="1">
      <alignment horizontal="right" vertical="center" wrapText="1"/>
    </xf>
    <xf numFmtId="4" fontId="52" fillId="0" borderId="0" xfId="0" applyNumberFormat="1" applyFont="1" applyFill="1" applyAlignment="1">
      <alignment vertical="center"/>
    </xf>
    <xf numFmtId="4" fontId="52" fillId="0" borderId="0" xfId="0" applyNumberFormat="1" applyFont="1" applyFill="1" applyAlignment="1">
      <alignment vertical="center" wrapText="1"/>
    </xf>
    <xf numFmtId="4" fontId="24" fillId="58" borderId="63" xfId="0" applyNumberFormat="1" applyFont="1" applyFill="1" applyBorder="1" applyAlignment="1">
      <alignment vertical="center"/>
    </xf>
    <xf numFmtId="0" fontId="24" fillId="0" borderId="37" xfId="0" applyFont="1" applyBorder="1" applyAlignment="1">
      <alignment vertical="center"/>
    </xf>
    <xf numFmtId="49" fontId="24" fillId="0" borderId="144" xfId="72" applyNumberFormat="1" applyFont="1" applyFill="1" applyBorder="1" applyAlignment="1">
      <alignment horizontal="center" vertical="center" wrapText="1"/>
    </xf>
    <xf numFmtId="49" fontId="24" fillId="0" borderId="63" xfId="72" applyNumberFormat="1" applyFont="1" applyFill="1" applyBorder="1" applyAlignment="1">
      <alignment horizontal="center" vertical="center" wrapText="1"/>
    </xf>
    <xf numFmtId="49" fontId="24" fillId="0" borderId="74" xfId="72" applyNumberFormat="1" applyFont="1" applyFill="1" applyBorder="1" applyAlignment="1">
      <alignment horizontal="center" vertical="center" wrapText="1"/>
    </xf>
    <xf numFmtId="0" fontId="24" fillId="0" borderId="63" xfId="72" applyFont="1" applyFill="1" applyBorder="1" applyAlignment="1">
      <alignment horizontal="center" vertical="center" wrapText="1"/>
    </xf>
    <xf numFmtId="0" fontId="24" fillId="0" borderId="129" xfId="72" applyFont="1" applyFill="1" applyBorder="1" applyAlignment="1">
      <alignment horizontal="center" vertical="center" wrapText="1"/>
    </xf>
    <xf numFmtId="49" fontId="24" fillId="0" borderId="56" xfId="0" applyNumberFormat="1" applyFont="1" applyBorder="1" applyAlignment="1">
      <alignment horizontal="center"/>
    </xf>
    <xf numFmtId="0" fontId="24" fillId="0" borderId="60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4" fillId="0" borderId="76" xfId="0" applyFont="1" applyFill="1" applyBorder="1" applyAlignment="1">
      <alignment horizontal="center" vertical="center" wrapText="1"/>
    </xf>
    <xf numFmtId="4" fontId="24" fillId="61" borderId="43" xfId="0" applyNumberFormat="1" applyFont="1" applyFill="1" applyBorder="1" applyAlignment="1">
      <alignment horizontal="right" vertical="center" wrapText="1"/>
    </xf>
    <xf numFmtId="4" fontId="24" fillId="59" borderId="43" xfId="0" applyNumberFormat="1" applyFont="1" applyFill="1" applyBorder="1" applyAlignment="1">
      <alignment horizontal="right" vertical="center" wrapText="1"/>
    </xf>
    <xf numFmtId="2" fontId="24" fillId="0" borderId="0" xfId="0" applyNumberFormat="1" applyFont="1" applyAlignment="1">
      <alignment vertical="center"/>
    </xf>
    <xf numFmtId="49" fontId="24" fillId="60" borderId="13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24" fillId="0" borderId="24" xfId="0" applyFont="1" applyBorder="1" applyAlignment="1">
      <alignment horizontal="center"/>
    </xf>
    <xf numFmtId="0" fontId="24" fillId="0" borderId="68" xfId="0" applyFont="1" applyBorder="1" applyAlignment="1">
      <alignment horizontal="center" vertical="center"/>
    </xf>
    <xf numFmtId="4" fontId="72" fillId="0" borderId="0" xfId="0" applyNumberFormat="1" applyFont="1" applyAlignment="1">
      <alignment vertical="center" wrapText="1"/>
    </xf>
    <xf numFmtId="4" fontId="72" fillId="0" borderId="0" xfId="0" applyNumberFormat="1" applyFont="1" applyFill="1" applyAlignment="1">
      <alignment vertical="center" wrapText="1"/>
    </xf>
    <xf numFmtId="4" fontId="84" fillId="0" borderId="0" xfId="72" applyNumberFormat="1" applyFont="1" applyAlignment="1">
      <alignment horizontal="center"/>
    </xf>
    <xf numFmtId="4" fontId="24" fillId="61" borderId="51" xfId="72" applyNumberFormat="1" applyFont="1" applyFill="1" applyBorder="1" applyAlignment="1">
      <alignment horizontal="right" vertical="center" wrapText="1"/>
    </xf>
    <xf numFmtId="4" fontId="24" fillId="58" borderId="74" xfId="72" applyNumberFormat="1" applyFont="1" applyFill="1" applyBorder="1" applyAlignment="1">
      <alignment horizontal="right" vertical="center" wrapText="1"/>
    </xf>
    <xf numFmtId="4" fontId="24" fillId="58" borderId="63" xfId="72" applyNumberFormat="1" applyFont="1" applyFill="1" applyBorder="1" applyAlignment="1">
      <alignment horizontal="right" vertical="center" wrapText="1"/>
    </xf>
    <xf numFmtId="4" fontId="32" fillId="59" borderId="134" xfId="0" applyNumberFormat="1" applyFont="1" applyFill="1" applyBorder="1" applyAlignment="1">
      <alignment vertical="center" wrapText="1"/>
    </xf>
    <xf numFmtId="4" fontId="24" fillId="59" borderId="64" xfId="75" applyNumberFormat="1" applyFont="1" applyFill="1" applyBorder="1" applyAlignment="1">
      <alignment vertical="center"/>
    </xf>
    <xf numFmtId="4" fontId="24" fillId="59" borderId="97" xfId="72" applyNumberFormat="1" applyFont="1" applyFill="1" applyBorder="1" applyAlignment="1">
      <alignment horizontal="right" vertical="center" wrapText="1"/>
    </xf>
    <xf numFmtId="4" fontId="24" fillId="59" borderId="68" xfId="72" applyNumberFormat="1" applyFont="1" applyFill="1" applyBorder="1" applyAlignment="1">
      <alignment horizontal="right" vertical="center" wrapText="1"/>
    </xf>
    <xf numFmtId="4" fontId="24" fillId="59" borderId="64" xfId="72" applyNumberFormat="1" applyFont="1" applyFill="1" applyBorder="1" applyAlignment="1">
      <alignment horizontal="right" vertical="center" wrapText="1"/>
    </xf>
    <xf numFmtId="0" fontId="32" fillId="0" borderId="71" xfId="72" applyFont="1" applyFill="1" applyBorder="1" applyAlignment="1">
      <alignment horizontal="center" vertical="center" wrapText="1"/>
    </xf>
    <xf numFmtId="0" fontId="24" fillId="60" borderId="26" xfId="72" applyFont="1" applyFill="1" applyBorder="1" applyAlignment="1">
      <alignment horizontal="left" vertical="center" wrapText="1"/>
    </xf>
    <xf numFmtId="4" fontId="39" fillId="0" borderId="38" xfId="72" applyNumberFormat="1" applyFont="1" applyFill="1" applyBorder="1" applyAlignment="1">
      <alignment vertical="center" wrapText="1"/>
    </xf>
    <xf numFmtId="0" fontId="8" fillId="0" borderId="0" xfId="72" applyBorder="1"/>
    <xf numFmtId="0" fontId="8" fillId="0" borderId="0" xfId="72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4" fontId="24" fillId="0" borderId="0" xfId="0" applyNumberFormat="1" applyFont="1" applyBorder="1"/>
    <xf numFmtId="4" fontId="27" fillId="0" borderId="0" xfId="0" applyNumberFormat="1" applyFont="1" applyBorder="1"/>
    <xf numFmtId="4" fontId="24" fillId="0" borderId="0" xfId="0" applyNumberFormat="1" applyFont="1" applyBorder="1" applyAlignment="1">
      <alignment vertical="center"/>
    </xf>
    <xf numFmtId="4" fontId="72" fillId="58" borderId="37" xfId="72" applyNumberFormat="1" applyFont="1" applyFill="1" applyBorder="1" applyAlignment="1">
      <alignment horizontal="right" vertical="center" wrapText="1"/>
    </xf>
    <xf numFmtId="4" fontId="72" fillId="58" borderId="47" xfId="72" applyNumberFormat="1" applyFont="1" applyFill="1" applyBorder="1" applyAlignment="1">
      <alignment horizontal="right" vertical="center" wrapText="1"/>
    </xf>
    <xf numFmtId="4" fontId="24" fillId="58" borderId="73" xfId="0" applyNumberFormat="1" applyFont="1" applyFill="1" applyBorder="1" applyAlignment="1">
      <alignment vertical="center" wrapText="1"/>
    </xf>
    <xf numFmtId="4" fontId="24" fillId="58" borderId="78" xfId="0" applyNumberFormat="1" applyFont="1" applyFill="1" applyBorder="1" applyAlignment="1">
      <alignment vertical="center" wrapText="1"/>
    </xf>
    <xf numFmtId="4" fontId="32" fillId="58" borderId="73" xfId="0" applyNumberFormat="1" applyFont="1" applyFill="1" applyBorder="1" applyAlignment="1">
      <alignment vertical="center" wrapText="1"/>
    </xf>
    <xf numFmtId="0" fontId="32" fillId="0" borderId="28" xfId="0" applyFont="1" applyFill="1" applyBorder="1" applyAlignment="1">
      <alignment vertical="center" wrapText="1"/>
    </xf>
    <xf numFmtId="0" fontId="24" fillId="0" borderId="26" xfId="72" applyFont="1" applyBorder="1" applyAlignment="1">
      <alignment vertical="center"/>
    </xf>
    <xf numFmtId="0" fontId="24" fillId="0" borderId="95" xfId="72" applyFont="1" applyBorder="1" applyAlignment="1">
      <alignment horizontal="center" vertical="center" wrapText="1"/>
    </xf>
    <xf numFmtId="0" fontId="24" fillId="0" borderId="96" xfId="72" applyFont="1" applyBorder="1" applyAlignment="1">
      <alignment vertical="center"/>
    </xf>
    <xf numFmtId="0" fontId="24" fillId="0" borderId="145" xfId="75" applyFont="1" applyBorder="1" applyAlignment="1">
      <alignment horizontal="center" vertical="center" wrapText="1"/>
    </xf>
    <xf numFmtId="0" fontId="24" fillId="0" borderId="146" xfId="75" applyFont="1" applyBorder="1" applyAlignment="1">
      <alignment horizontal="center" vertical="center" wrapText="1"/>
    </xf>
    <xf numFmtId="0" fontId="24" fillId="0" borderId="120" xfId="75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147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4" fontId="32" fillId="58" borderId="48" xfId="0" applyNumberFormat="1" applyFont="1" applyFill="1" applyBorder="1" applyAlignment="1">
      <alignment vertical="center"/>
    </xf>
    <xf numFmtId="0" fontId="32" fillId="0" borderId="102" xfId="72" applyFont="1" applyBorder="1" applyAlignment="1">
      <alignment horizontal="center" vertical="center"/>
    </xf>
    <xf numFmtId="4" fontId="32" fillId="61" borderId="48" xfId="0" applyNumberFormat="1" applyFont="1" applyFill="1" applyBorder="1" applyAlignment="1">
      <alignment vertical="center"/>
    </xf>
    <xf numFmtId="4" fontId="32" fillId="0" borderId="124" xfId="0" applyNumberFormat="1" applyFont="1" applyFill="1" applyBorder="1" applyAlignment="1">
      <alignment horizontal="center" vertical="center" wrapText="1"/>
    </xf>
    <xf numFmtId="4" fontId="32" fillId="59" borderId="48" xfId="0" applyNumberFormat="1" applyFont="1" applyFill="1" applyBorder="1" applyAlignment="1">
      <alignment vertical="center"/>
    </xf>
    <xf numFmtId="0" fontId="24" fillId="0" borderId="25" xfId="72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4" fontId="32" fillId="0" borderId="52" xfId="0" applyNumberFormat="1" applyFont="1" applyFill="1" applyBorder="1" applyAlignment="1">
      <alignment horizontal="center" vertical="center" wrapText="1"/>
    </xf>
    <xf numFmtId="0" fontId="24" fillId="0" borderId="62" xfId="72" applyFont="1" applyBorder="1" applyAlignment="1">
      <alignment horizontal="left" vertical="center"/>
    </xf>
    <xf numFmtId="0" fontId="24" fillId="0" borderId="15" xfId="0" applyFont="1" applyFill="1" applyBorder="1" applyAlignment="1">
      <alignment vertical="center"/>
    </xf>
    <xf numFmtId="0" fontId="32" fillId="0" borderId="41" xfId="72" applyFont="1" applyBorder="1" applyAlignment="1">
      <alignment horizontal="center" vertical="center"/>
    </xf>
    <xf numFmtId="4" fontId="32" fillId="0" borderId="68" xfId="0" applyNumberFormat="1" applyFont="1" applyFill="1" applyBorder="1" applyAlignment="1">
      <alignment horizontal="center" vertical="center" wrapText="1"/>
    </xf>
    <xf numFmtId="4" fontId="24" fillId="0" borderId="68" xfId="0" applyNumberFormat="1" applyFont="1" applyFill="1" applyBorder="1" applyAlignment="1">
      <alignment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vertical="center"/>
    </xf>
    <xf numFmtId="4" fontId="24" fillId="0" borderId="88" xfId="0" applyNumberFormat="1" applyFont="1" applyFill="1" applyBorder="1" applyAlignment="1">
      <alignment vertical="center"/>
    </xf>
    <xf numFmtId="0" fontId="24" fillId="0" borderId="122" xfId="72" applyFont="1" applyFill="1" applyBorder="1" applyAlignment="1">
      <alignment horizontal="center" vertical="center" wrapText="1"/>
    </xf>
    <xf numFmtId="0" fontId="24" fillId="0" borderId="0" xfId="72" applyFont="1" applyFill="1" applyBorder="1" applyAlignment="1">
      <alignment horizontal="center" vertical="center"/>
    </xf>
    <xf numFmtId="4" fontId="24" fillId="0" borderId="48" xfId="72" applyNumberFormat="1" applyFont="1" applyFill="1" applyBorder="1" applyAlignment="1">
      <alignment horizontal="center" vertical="center" wrapText="1"/>
    </xf>
    <xf numFmtId="4" fontId="24" fillId="0" borderId="51" xfId="72" applyNumberFormat="1" applyFont="1" applyFill="1" applyBorder="1" applyAlignment="1">
      <alignment horizontal="center" vertical="center" wrapText="1"/>
    </xf>
    <xf numFmtId="4" fontId="24" fillId="0" borderId="47" xfId="72" applyNumberFormat="1" applyFont="1" applyFill="1" applyBorder="1" applyAlignment="1">
      <alignment horizontal="center" vertical="center" wrapText="1"/>
    </xf>
    <xf numFmtId="0" fontId="32" fillId="0" borderId="26" xfId="72" applyFont="1" applyBorder="1" applyAlignment="1">
      <alignment vertical="center"/>
    </xf>
    <xf numFmtId="0" fontId="24" fillId="0" borderId="30" xfId="72" applyFont="1" applyBorder="1" applyAlignment="1">
      <alignment vertical="center"/>
    </xf>
    <xf numFmtId="4" fontId="49" fillId="0" borderId="0" xfId="0" applyNumberFormat="1" applyFont="1" applyAlignment="1">
      <alignment vertical="center" wrapText="1"/>
    </xf>
    <xf numFmtId="4" fontId="49" fillId="0" borderId="0" xfId="72" applyNumberFormat="1" applyFont="1" applyAlignment="1">
      <alignment vertical="center"/>
    </xf>
    <xf numFmtId="4" fontId="49" fillId="0" borderId="0" xfId="72" applyNumberFormat="1" applyFont="1" applyAlignment="1">
      <alignment horizontal="center" vertical="center"/>
    </xf>
    <xf numFmtId="49" fontId="24" fillId="0" borderId="12" xfId="72" applyNumberFormat="1" applyFont="1" applyFill="1" applyBorder="1" applyAlignment="1">
      <alignment horizontal="center" vertical="center"/>
    </xf>
    <xf numFmtId="49" fontId="24" fillId="0" borderId="23" xfId="72" applyNumberFormat="1" applyFont="1" applyFill="1" applyBorder="1" applyAlignment="1">
      <alignment horizontal="center" vertical="center"/>
    </xf>
    <xf numFmtId="0" fontId="24" fillId="0" borderId="29" xfId="72" applyFont="1" applyBorder="1" applyAlignment="1">
      <alignment vertical="center" wrapText="1"/>
    </xf>
    <xf numFmtId="49" fontId="24" fillId="0" borderId="54" xfId="72" applyNumberFormat="1" applyFont="1" applyFill="1" applyBorder="1" applyAlignment="1">
      <alignment horizontal="center" vertical="center"/>
    </xf>
    <xf numFmtId="0" fontId="24" fillId="0" borderId="39" xfId="72" applyFont="1" applyBorder="1" applyAlignment="1">
      <alignment vertical="center" wrapText="1"/>
    </xf>
    <xf numFmtId="4" fontId="24" fillId="0" borderId="52" xfId="0" applyNumberFormat="1" applyFont="1" applyFill="1" applyBorder="1" applyAlignment="1">
      <alignment vertical="center" wrapText="1"/>
    </xf>
    <xf numFmtId="4" fontId="82" fillId="0" borderId="0" xfId="0" applyNumberFormat="1" applyFont="1" applyAlignment="1">
      <alignment vertical="center" wrapText="1"/>
    </xf>
    <xf numFmtId="0" fontId="24" fillId="0" borderId="54" xfId="0" applyFont="1" applyBorder="1" applyAlignment="1">
      <alignment horizontal="left" vertical="center"/>
    </xf>
    <xf numFmtId="4" fontId="32" fillId="61" borderId="74" xfId="0" applyNumberFormat="1" applyFont="1" applyFill="1" applyBorder="1" applyAlignment="1">
      <alignment vertical="center" wrapText="1"/>
    </xf>
    <xf numFmtId="4" fontId="24" fillId="61" borderId="77" xfId="0" applyNumberFormat="1" applyFont="1" applyFill="1" applyBorder="1" applyAlignment="1">
      <alignment horizontal="right" vertical="center"/>
    </xf>
    <xf numFmtId="4" fontId="24" fillId="0" borderId="88" xfId="0" applyNumberFormat="1" applyFont="1" applyBorder="1" applyAlignment="1">
      <alignment horizontal="left" vertical="center"/>
    </xf>
    <xf numFmtId="4" fontId="82" fillId="0" borderId="0" xfId="0" applyNumberFormat="1" applyFont="1" applyFill="1" applyAlignment="1">
      <alignment vertical="center" wrapText="1"/>
    </xf>
    <xf numFmtId="4" fontId="82" fillId="0" borderId="0" xfId="0" applyNumberFormat="1" applyFont="1" applyFill="1" applyAlignment="1">
      <alignment vertical="center"/>
    </xf>
    <xf numFmtId="0" fontId="24" fillId="0" borderId="3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32" fillId="0" borderId="26" xfId="75" applyFont="1" applyFill="1" applyBorder="1" applyAlignment="1">
      <alignment vertical="center"/>
    </xf>
    <xf numFmtId="4" fontId="72" fillId="58" borderId="43" xfId="72" applyNumberFormat="1" applyFont="1" applyFill="1" applyBorder="1" applyAlignment="1">
      <alignment horizontal="right" vertical="center" wrapText="1"/>
    </xf>
    <xf numFmtId="4" fontId="71" fillId="58" borderId="37" xfId="72" applyNumberFormat="1" applyFont="1" applyFill="1" applyBorder="1" applyAlignment="1">
      <alignment horizontal="right" vertical="center" wrapText="1"/>
    </xf>
    <xf numFmtId="4" fontId="48" fillId="0" borderId="0" xfId="72" applyNumberFormat="1" applyFont="1" applyAlignment="1"/>
    <xf numFmtId="4" fontId="24" fillId="0" borderId="33" xfId="72" applyNumberFormat="1" applyFont="1" applyBorder="1" applyAlignment="1">
      <alignment vertical="center" wrapText="1"/>
    </xf>
    <xf numFmtId="4" fontId="24" fillId="0" borderId="32" xfId="72" applyNumberFormat="1" applyFont="1" applyBorder="1" applyAlignment="1">
      <alignment vertical="center" wrapText="1"/>
    </xf>
    <xf numFmtId="0" fontId="24" fillId="0" borderId="13" xfId="74" applyFont="1" applyFill="1" applyBorder="1" applyAlignment="1">
      <alignment vertical="center"/>
    </xf>
    <xf numFmtId="0" fontId="32" fillId="0" borderId="67" xfId="67" applyFont="1" applyFill="1" applyBorder="1" applyAlignment="1">
      <alignment horizontal="center" vertical="center"/>
    </xf>
    <xf numFmtId="0" fontId="24" fillId="0" borderId="12" xfId="75" applyFont="1" applyBorder="1" applyAlignment="1">
      <alignment horizontal="center" vertical="center"/>
    </xf>
    <xf numFmtId="49" fontId="24" fillId="0" borderId="56" xfId="72" applyNumberFormat="1" applyFont="1" applyFill="1" applyBorder="1" applyAlignment="1">
      <alignment horizontal="center" vertical="center"/>
    </xf>
    <xf numFmtId="4" fontId="24" fillId="58" borderId="37" xfId="67" applyNumberFormat="1" applyFont="1" applyFill="1" applyBorder="1" applyAlignment="1">
      <alignment vertical="center"/>
    </xf>
    <xf numFmtId="4" fontId="24" fillId="58" borderId="47" xfId="67" applyNumberFormat="1" applyFont="1" applyFill="1" applyBorder="1" applyAlignment="1">
      <alignment vertical="center"/>
    </xf>
    <xf numFmtId="4" fontId="71" fillId="0" borderId="0" xfId="0" applyNumberFormat="1" applyFont="1" applyFill="1" applyBorder="1" applyAlignment="1">
      <alignment vertical="center" wrapText="1"/>
    </xf>
    <xf numFmtId="0" fontId="24" fillId="0" borderId="138" xfId="72" applyFont="1" applyBorder="1" applyAlignment="1">
      <alignment horizontal="center" vertical="center" wrapText="1"/>
    </xf>
    <xf numFmtId="49" fontId="24" fillId="0" borderId="148" xfId="75" applyNumberFormat="1" applyFont="1" applyFill="1" applyBorder="1" applyAlignment="1">
      <alignment horizontal="center" vertical="center"/>
    </xf>
    <xf numFmtId="0" fontId="24" fillId="0" borderId="32" xfId="72" applyFont="1" applyFill="1" applyBorder="1" applyAlignment="1">
      <alignment vertical="center" wrapText="1"/>
    </xf>
    <xf numFmtId="4" fontId="24" fillId="61" borderId="99" xfId="0" applyNumberFormat="1" applyFont="1" applyFill="1" applyBorder="1"/>
    <xf numFmtId="4" fontId="24" fillId="61" borderId="100" xfId="0" applyNumberFormat="1" applyFont="1" applyFill="1" applyBorder="1"/>
    <xf numFmtId="4" fontId="24" fillId="58" borderId="48" xfId="0" applyNumberFormat="1" applyFont="1" applyFill="1" applyBorder="1" applyAlignment="1">
      <alignment vertical="center"/>
    </xf>
    <xf numFmtId="0" fontId="24" fillId="0" borderId="41" xfId="72" applyFont="1" applyBorder="1" applyAlignment="1">
      <alignment horizontal="center" vertical="center"/>
    </xf>
    <xf numFmtId="49" fontId="24" fillId="0" borderId="149" xfId="0" applyNumberFormat="1" applyFont="1" applyBorder="1" applyAlignment="1">
      <alignment horizontal="center" vertical="center"/>
    </xf>
    <xf numFmtId="0" fontId="24" fillId="0" borderId="99" xfId="0" applyFont="1" applyBorder="1" applyAlignment="1">
      <alignment vertical="center"/>
    </xf>
    <xf numFmtId="4" fontId="24" fillId="61" borderId="48" xfId="0" applyNumberFormat="1" applyFont="1" applyFill="1" applyBorder="1" applyAlignment="1">
      <alignment vertical="center"/>
    </xf>
    <xf numFmtId="4" fontId="24" fillId="59" borderId="48" xfId="0" applyNumberFormat="1" applyFont="1" applyFill="1" applyBorder="1" applyAlignment="1">
      <alignment vertical="center"/>
    </xf>
    <xf numFmtId="0" fontId="24" fillId="0" borderId="150" xfId="0" applyFont="1" applyBorder="1" applyAlignment="1">
      <alignment vertical="center"/>
    </xf>
    <xf numFmtId="0" fontId="32" fillId="0" borderId="89" xfId="72" applyFont="1" applyBorder="1" applyAlignment="1">
      <alignment horizontal="left" vertical="center"/>
    </xf>
    <xf numFmtId="4" fontId="42" fillId="0" borderId="0" xfId="0" applyNumberFormat="1" applyFont="1" applyFill="1" applyAlignment="1">
      <alignment vertical="center" wrapText="1"/>
    </xf>
    <xf numFmtId="49" fontId="24" fillId="0" borderId="17" xfId="74" applyNumberFormat="1" applyFont="1" applyFill="1" applyBorder="1" applyAlignment="1">
      <alignment horizontal="center" vertical="center"/>
    </xf>
    <xf numFmtId="4" fontId="82" fillId="0" borderId="53" xfId="72" applyNumberFormat="1" applyFont="1" applyFill="1" applyBorder="1" applyAlignment="1">
      <alignment horizontal="center" vertical="center" wrapText="1"/>
    </xf>
    <xf numFmtId="0" fontId="32" fillId="0" borderId="67" xfId="72" applyFont="1" applyFill="1" applyBorder="1" applyAlignment="1">
      <alignment horizontal="center" vertical="center"/>
    </xf>
    <xf numFmtId="49" fontId="32" fillId="0" borderId="10" xfId="72" applyNumberFormat="1" applyFont="1" applyFill="1" applyBorder="1" applyAlignment="1">
      <alignment horizontal="center" vertical="center"/>
    </xf>
    <xf numFmtId="0" fontId="32" fillId="0" borderId="23" xfId="72" applyFont="1" applyFill="1" applyBorder="1" applyAlignment="1">
      <alignment horizontal="center" vertical="center"/>
    </xf>
    <xf numFmtId="49" fontId="32" fillId="0" borderId="16" xfId="72" applyNumberFormat="1" applyFont="1" applyFill="1" applyBorder="1" applyAlignment="1">
      <alignment horizontal="center" vertical="center"/>
    </xf>
    <xf numFmtId="0" fontId="24" fillId="0" borderId="24" xfId="72" applyFont="1" applyFill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32" fillId="0" borderId="12" xfId="72" applyFont="1" applyFill="1" applyBorder="1" applyAlignment="1">
      <alignment horizontal="center" vertical="center"/>
    </xf>
    <xf numFmtId="49" fontId="32" fillId="0" borderId="13" xfId="72" applyNumberFormat="1" applyFont="1" applyFill="1" applyBorder="1" applyAlignment="1">
      <alignment horizontal="center" vertical="center"/>
    </xf>
    <xf numFmtId="0" fontId="24" fillId="0" borderId="26" xfId="72" applyFont="1" applyFill="1" applyBorder="1" applyAlignment="1">
      <alignment vertical="center"/>
    </xf>
    <xf numFmtId="0" fontId="82" fillId="0" borderId="23" xfId="72" applyFont="1" applyFill="1" applyBorder="1" applyAlignment="1">
      <alignment horizontal="center" vertical="center"/>
    </xf>
    <xf numFmtId="49" fontId="82" fillId="0" borderId="16" xfId="72" applyNumberFormat="1" applyFont="1" applyFill="1" applyBorder="1" applyAlignment="1">
      <alignment horizontal="center" vertical="center"/>
    </xf>
    <xf numFmtId="0" fontId="82" fillId="0" borderId="0" xfId="0" applyFont="1" applyAlignment="1">
      <alignment vertical="center"/>
    </xf>
    <xf numFmtId="4" fontId="24" fillId="58" borderId="74" xfId="0" applyNumberFormat="1" applyFont="1" applyFill="1" applyBorder="1" applyAlignment="1">
      <alignment vertical="center"/>
    </xf>
    <xf numFmtId="0" fontId="24" fillId="0" borderId="65" xfId="72" applyFont="1" applyBorder="1" applyAlignment="1">
      <alignment horizontal="left" vertical="center"/>
    </xf>
    <xf numFmtId="0" fontId="24" fillId="0" borderId="47" xfId="0" applyFont="1" applyBorder="1" applyAlignment="1">
      <alignment horizontal="center" vertical="center"/>
    </xf>
    <xf numFmtId="4" fontId="24" fillId="0" borderId="0" xfId="0" applyNumberFormat="1" applyFont="1" applyFill="1" applyAlignment="1">
      <alignment horizontal="right" vertical="center" wrapText="1"/>
    </xf>
    <xf numFmtId="0" fontId="24" fillId="0" borderId="39" xfId="72" applyFont="1" applyFill="1" applyBorder="1" applyAlignment="1">
      <alignment horizontal="left" vertical="center"/>
    </xf>
    <xf numFmtId="0" fontId="32" fillId="0" borderId="34" xfId="72" applyFont="1" applyFill="1" applyBorder="1" applyAlignment="1">
      <alignment horizontal="center" vertical="center"/>
    </xf>
    <xf numFmtId="4" fontId="32" fillId="58" borderId="21" xfId="72" applyNumberFormat="1" applyFont="1" applyFill="1" applyBorder="1" applyAlignment="1">
      <alignment vertical="center"/>
    </xf>
    <xf numFmtId="4" fontId="32" fillId="61" borderId="21" xfId="72" applyNumberFormat="1" applyFont="1" applyFill="1" applyBorder="1" applyAlignment="1">
      <alignment vertical="center"/>
    </xf>
    <xf numFmtId="49" fontId="32" fillId="0" borderId="35" xfId="72" applyNumberFormat="1" applyFont="1" applyFill="1" applyBorder="1" applyAlignment="1">
      <alignment horizontal="center" vertical="center"/>
    </xf>
    <xf numFmtId="4" fontId="32" fillId="59" borderId="21" xfId="72" applyNumberFormat="1" applyFont="1" applyFill="1" applyBorder="1" applyAlignment="1">
      <alignment vertical="center"/>
    </xf>
    <xf numFmtId="0" fontId="39" fillId="0" borderId="138" xfId="72" applyFont="1" applyBorder="1" applyAlignment="1">
      <alignment horizontal="center" vertical="center" wrapText="1"/>
    </xf>
    <xf numFmtId="0" fontId="24" fillId="0" borderId="151" xfId="72" applyFont="1" applyBorder="1" applyAlignment="1">
      <alignment horizontal="center"/>
    </xf>
    <xf numFmtId="4" fontId="32" fillId="0" borderId="68" xfId="72" applyNumberFormat="1" applyFont="1" applyFill="1" applyBorder="1" applyAlignment="1">
      <alignment horizontal="center"/>
    </xf>
    <xf numFmtId="4" fontId="24" fillId="0" borderId="68" xfId="72" applyNumberFormat="1" applyFont="1" applyFill="1" applyBorder="1" applyAlignment="1">
      <alignment horizontal="center"/>
    </xf>
    <xf numFmtId="0" fontId="24" fillId="0" borderId="16" xfId="72" applyFont="1" applyFill="1" applyBorder="1" applyAlignment="1">
      <alignment vertical="center" wrapText="1"/>
    </xf>
    <xf numFmtId="4" fontId="32" fillId="58" borderId="63" xfId="0" applyNumberFormat="1" applyFont="1" applyFill="1" applyBorder="1" applyAlignment="1">
      <alignment vertical="center"/>
    </xf>
    <xf numFmtId="4" fontId="24" fillId="58" borderId="18" xfId="0" applyNumberFormat="1" applyFont="1" applyFill="1" applyBorder="1" applyAlignment="1">
      <alignment vertical="center" wrapText="1"/>
    </xf>
    <xf numFmtId="0" fontId="24" fillId="0" borderId="56" xfId="72" applyFont="1" applyFill="1" applyBorder="1" applyAlignment="1">
      <alignment vertical="center" wrapText="1"/>
    </xf>
    <xf numFmtId="0" fontId="82" fillId="0" borderId="12" xfId="72" applyFont="1" applyBorder="1" applyAlignment="1">
      <alignment horizontal="center" vertical="center"/>
    </xf>
    <xf numFmtId="49" fontId="82" fillId="0" borderId="13" xfId="72" applyNumberFormat="1" applyFont="1" applyBorder="1" applyAlignment="1">
      <alignment horizontal="center" vertical="center"/>
    </xf>
    <xf numFmtId="4" fontId="32" fillId="58" borderId="73" xfId="0" applyNumberFormat="1" applyFont="1" applyFill="1" applyBorder="1" applyAlignment="1">
      <alignment vertical="center"/>
    </xf>
    <xf numFmtId="0" fontId="24" fillId="0" borderId="56" xfId="72" applyFont="1" applyBorder="1" applyAlignment="1">
      <alignment horizontal="left" vertical="center" wrapText="1"/>
    </xf>
    <xf numFmtId="4" fontId="32" fillId="58" borderId="74" xfId="0" applyNumberFormat="1" applyFont="1" applyFill="1" applyBorder="1" applyAlignment="1">
      <alignment vertical="center"/>
    </xf>
    <xf numFmtId="4" fontId="24" fillId="58" borderId="129" xfId="0" applyNumberFormat="1" applyFont="1" applyFill="1" applyBorder="1" applyAlignment="1">
      <alignment vertical="center"/>
    </xf>
    <xf numFmtId="0" fontId="32" fillId="0" borderId="28" xfId="72" applyFont="1" applyBorder="1" applyAlignment="1">
      <alignment vertical="center"/>
    </xf>
    <xf numFmtId="0" fontId="32" fillId="0" borderId="29" xfId="72" applyFont="1" applyBorder="1" applyAlignment="1">
      <alignment vertical="center"/>
    </xf>
    <xf numFmtId="0" fontId="82" fillId="0" borderId="26" xfId="72" applyFont="1" applyFill="1" applyBorder="1" applyAlignment="1">
      <alignment vertical="center"/>
    </xf>
    <xf numFmtId="4" fontId="82" fillId="58" borderId="63" xfId="0" applyNumberFormat="1" applyFont="1" applyFill="1" applyBorder="1" applyAlignment="1">
      <alignment vertical="center"/>
    </xf>
    <xf numFmtId="4" fontId="24" fillId="61" borderId="27" xfId="0" applyNumberFormat="1" applyFont="1" applyFill="1" applyBorder="1" applyAlignment="1">
      <alignment vertical="center"/>
    </xf>
    <xf numFmtId="4" fontId="24" fillId="61" borderId="130" xfId="0" applyNumberFormat="1" applyFont="1" applyFill="1" applyBorder="1" applyAlignment="1">
      <alignment vertical="center"/>
    </xf>
    <xf numFmtId="4" fontId="24" fillId="0" borderId="153" xfId="72" applyNumberFormat="1" applyFont="1" applyFill="1" applyBorder="1" applyAlignment="1">
      <alignment horizontal="center" vertical="center" wrapText="1"/>
    </xf>
    <xf numFmtId="4" fontId="24" fillId="0" borderId="154" xfId="72" applyNumberFormat="1" applyFont="1" applyFill="1" applyBorder="1" applyAlignment="1">
      <alignment horizontal="center" vertical="center" wrapText="1"/>
    </xf>
    <xf numFmtId="4" fontId="24" fillId="0" borderId="124" xfId="72" applyNumberFormat="1" applyFont="1" applyFill="1" applyBorder="1" applyAlignment="1">
      <alignment horizontal="center" vertical="center" wrapText="1"/>
    </xf>
    <xf numFmtId="4" fontId="82" fillId="0" borderId="68" xfId="0" applyNumberFormat="1" applyFont="1" applyFill="1" applyBorder="1" applyAlignment="1">
      <alignment horizontal="center" vertical="center" wrapText="1"/>
    </xf>
    <xf numFmtId="4" fontId="82" fillId="59" borderId="37" xfId="0" applyNumberFormat="1" applyFont="1" applyFill="1" applyBorder="1" applyAlignment="1">
      <alignment vertical="center"/>
    </xf>
    <xf numFmtId="0" fontId="24" fillId="0" borderId="23" xfId="72" applyFont="1" applyBorder="1" applyAlignment="1">
      <alignment horizontal="center" vertical="center"/>
    </xf>
    <xf numFmtId="49" fontId="24" fillId="60" borderId="13" xfId="76" applyNumberFormat="1" applyFont="1" applyFill="1" applyBorder="1" applyAlignment="1">
      <alignment horizontal="center" vertical="center"/>
    </xf>
    <xf numFmtId="164" fontId="72" fillId="0" borderId="52" xfId="72" applyNumberFormat="1" applyFont="1" applyFill="1" applyBorder="1" applyAlignment="1">
      <alignment horizontal="right" vertical="center"/>
    </xf>
    <xf numFmtId="49" fontId="24" fillId="0" borderId="10" xfId="0" applyNumberFormat="1" applyFont="1" applyBorder="1" applyAlignment="1">
      <alignment vertical="center"/>
    </xf>
    <xf numFmtId="165" fontId="24" fillId="58" borderId="37" xfId="72" applyNumberFormat="1" applyFont="1" applyFill="1" applyBorder="1" applyAlignment="1">
      <alignment horizontal="right" vertical="center" wrapText="1"/>
    </xf>
    <xf numFmtId="4" fontId="24" fillId="59" borderId="139" xfId="0" applyNumberFormat="1" applyFont="1" applyFill="1" applyBorder="1" applyAlignment="1">
      <alignment vertical="center"/>
    </xf>
    <xf numFmtId="4" fontId="24" fillId="59" borderId="97" xfId="72" applyNumberFormat="1" applyFont="1" applyFill="1" applyBorder="1" applyAlignment="1">
      <alignment vertical="center"/>
    </xf>
    <xf numFmtId="4" fontId="24" fillId="61" borderId="53" xfId="72" applyNumberFormat="1" applyFont="1" applyFill="1" applyBorder="1" applyAlignment="1">
      <alignment vertical="center"/>
    </xf>
    <xf numFmtId="49" fontId="74" fillId="0" borderId="13" xfId="72" applyNumberFormat="1" applyFont="1" applyBorder="1" applyAlignment="1">
      <alignment horizontal="center" vertical="center" wrapText="1"/>
    </xf>
    <xf numFmtId="4" fontId="24" fillId="58" borderId="37" xfId="72" applyNumberFormat="1" applyFont="1" applyFill="1" applyBorder="1" applyAlignment="1">
      <alignment vertical="center"/>
    </xf>
    <xf numFmtId="4" fontId="24" fillId="59" borderId="37" xfId="72" applyNumberFormat="1" applyFont="1" applyFill="1" applyBorder="1" applyAlignment="1">
      <alignment vertical="center"/>
    </xf>
    <xf numFmtId="0" fontId="24" fillId="0" borderId="155" xfId="77" applyFont="1" applyBorder="1" applyAlignment="1">
      <alignment vertical="center"/>
    </xf>
    <xf numFmtId="49" fontId="24" fillId="0" borderId="57" xfId="77" applyNumberFormat="1" applyFont="1" applyBorder="1" applyAlignment="1">
      <alignment horizontal="center" vertical="center"/>
    </xf>
    <xf numFmtId="4" fontId="24" fillId="59" borderId="53" xfId="77" applyNumberFormat="1" applyFont="1" applyFill="1" applyBorder="1" applyAlignment="1">
      <alignment vertical="center"/>
    </xf>
    <xf numFmtId="4" fontId="24" fillId="59" borderId="37" xfId="77" applyNumberFormat="1" applyFont="1" applyFill="1" applyBorder="1" applyAlignment="1">
      <alignment vertical="center"/>
    </xf>
    <xf numFmtId="4" fontId="24" fillId="59" borderId="47" xfId="77" applyNumberFormat="1" applyFont="1" applyFill="1" applyBorder="1" applyAlignment="1">
      <alignment vertical="center"/>
    </xf>
    <xf numFmtId="4" fontId="24" fillId="0" borderId="156" xfId="72" applyNumberFormat="1" applyFont="1" applyFill="1" applyBorder="1" applyAlignment="1">
      <alignment horizontal="center" vertical="center"/>
    </xf>
    <xf numFmtId="0" fontId="32" fillId="0" borderId="49" xfId="72" applyFont="1" applyBorder="1" applyAlignment="1">
      <alignment horizontal="center" vertical="center"/>
    </xf>
    <xf numFmtId="0" fontId="24" fillId="0" borderId="136" xfId="72" applyFont="1" applyBorder="1" applyAlignment="1">
      <alignment horizontal="center" vertical="center"/>
    </xf>
    <xf numFmtId="4" fontId="32" fillId="59" borderId="52" xfId="0" applyNumberFormat="1" applyFont="1" applyFill="1" applyBorder="1" applyAlignment="1">
      <alignment vertical="center"/>
    </xf>
    <xf numFmtId="0" fontId="24" fillId="0" borderId="44" xfId="72" applyFont="1" applyBorder="1" applyAlignment="1">
      <alignment horizontal="center" vertical="center"/>
    </xf>
    <xf numFmtId="49" fontId="24" fillId="0" borderId="157" xfId="72" applyNumberFormat="1" applyFont="1" applyBorder="1" applyAlignment="1">
      <alignment horizontal="center" vertical="center"/>
    </xf>
    <xf numFmtId="4" fontId="24" fillId="0" borderId="69" xfId="0" applyNumberFormat="1" applyFont="1" applyFill="1" applyBorder="1" applyAlignment="1">
      <alignment horizontal="center" vertical="center"/>
    </xf>
    <xf numFmtId="4" fontId="24" fillId="58" borderId="37" xfId="72" applyNumberFormat="1" applyFont="1" applyFill="1" applyBorder="1" applyAlignment="1">
      <alignment horizontal="right" vertical="top"/>
    </xf>
    <xf numFmtId="4" fontId="24" fillId="58" borderId="69" xfId="72" applyNumberFormat="1" applyFont="1" applyFill="1" applyBorder="1" applyAlignment="1">
      <alignment horizontal="right" vertical="top"/>
    </xf>
    <xf numFmtId="4" fontId="32" fillId="58" borderId="18" xfId="72" applyNumberFormat="1" applyFont="1" applyFill="1" applyBorder="1" applyAlignment="1">
      <alignment vertical="center"/>
    </xf>
    <xf numFmtId="4" fontId="32" fillId="58" borderId="48" xfId="0" applyNumberFormat="1" applyFont="1" applyFill="1" applyBorder="1" applyAlignment="1">
      <alignment vertical="center" wrapText="1"/>
    </xf>
    <xf numFmtId="4" fontId="24" fillId="0" borderId="0" xfId="75" applyNumberFormat="1" applyFont="1" applyFill="1" applyBorder="1" applyAlignment="1">
      <alignment vertical="center"/>
    </xf>
    <xf numFmtId="0" fontId="32" fillId="0" borderId="50" xfId="72" applyFont="1" applyBorder="1" applyAlignment="1">
      <alignment horizontal="left" vertical="center"/>
    </xf>
    <xf numFmtId="0" fontId="24" fillId="0" borderId="97" xfId="0" applyFont="1" applyBorder="1" applyAlignment="1">
      <alignment horizontal="center"/>
    </xf>
    <xf numFmtId="4" fontId="32" fillId="59" borderId="53" xfId="75" applyNumberFormat="1" applyFont="1" applyFill="1" applyBorder="1"/>
    <xf numFmtId="49" fontId="29" fillId="0" borderId="0" xfId="72" applyNumberFormat="1" applyFont="1" applyAlignment="1">
      <alignment vertical="center"/>
    </xf>
    <xf numFmtId="0" fontId="24" fillId="0" borderId="0" xfId="75" applyFont="1" applyFill="1" applyBorder="1" applyAlignment="1">
      <alignment vertical="center"/>
    </xf>
    <xf numFmtId="0" fontId="24" fillId="0" borderId="15" xfId="75" applyFont="1" applyFill="1" applyBorder="1" applyAlignment="1">
      <alignment vertical="center"/>
    </xf>
    <xf numFmtId="4" fontId="53" fillId="0" borderId="18" xfId="72" applyNumberFormat="1" applyFont="1" applyFill="1" applyBorder="1" applyAlignment="1">
      <alignment horizontal="center" vertical="center" wrapText="1"/>
    </xf>
    <xf numFmtId="4" fontId="32" fillId="58" borderId="18" xfId="72" applyNumberFormat="1" applyFont="1" applyFill="1" applyBorder="1" applyAlignment="1">
      <alignment vertical="center" wrapText="1"/>
    </xf>
    <xf numFmtId="49" fontId="29" fillId="0" borderId="0" xfId="72" applyNumberFormat="1" applyFont="1" applyFill="1" applyAlignment="1">
      <alignment horizontal="right" vertical="center"/>
    </xf>
    <xf numFmtId="4" fontId="81" fillId="0" borderId="0" xfId="0" applyNumberFormat="1" applyFont="1" applyAlignment="1"/>
    <xf numFmtId="49" fontId="40" fillId="0" borderId="0" xfId="72" applyNumberFormat="1" applyFont="1" applyFill="1" applyAlignment="1">
      <alignment horizontal="center"/>
    </xf>
    <xf numFmtId="4" fontId="24" fillId="58" borderId="77" xfId="0" applyNumberFormat="1" applyFont="1" applyFill="1" applyBorder="1" applyAlignment="1">
      <alignment vertical="center" wrapText="1"/>
    </xf>
    <xf numFmtId="49" fontId="24" fillId="0" borderId="67" xfId="72" applyNumberFormat="1" applyFont="1" applyFill="1" applyBorder="1" applyAlignment="1">
      <alignment horizontal="center" vertical="center" wrapText="1"/>
    </xf>
    <xf numFmtId="49" fontId="24" fillId="0" borderId="12" xfId="72" applyNumberFormat="1" applyFont="1" applyFill="1" applyBorder="1" applyAlignment="1">
      <alignment horizontal="center" vertical="center" wrapText="1"/>
    </xf>
    <xf numFmtId="49" fontId="24" fillId="0" borderId="54" xfId="72" applyNumberFormat="1" applyFont="1" applyFill="1" applyBorder="1" applyAlignment="1">
      <alignment horizontal="center" vertical="center" wrapText="1"/>
    </xf>
    <xf numFmtId="0" fontId="24" fillId="60" borderId="28" xfId="72" applyFont="1" applyFill="1" applyBorder="1" applyAlignment="1">
      <alignment vertical="center" wrapText="1"/>
    </xf>
    <xf numFmtId="0" fontId="24" fillId="60" borderId="26" xfId="72" applyFont="1" applyFill="1" applyBorder="1" applyAlignment="1">
      <alignment vertical="center" wrapText="1"/>
    </xf>
    <xf numFmtId="0" fontId="8" fillId="0" borderId="0" xfId="68" applyAlignment="1">
      <alignment horizontal="right"/>
    </xf>
    <xf numFmtId="0" fontId="71" fillId="0" borderId="0" xfId="0" applyFont="1" applyFill="1" applyAlignment="1">
      <alignment vertical="center"/>
    </xf>
    <xf numFmtId="0" fontId="90" fillId="0" borderId="33" xfId="72" applyFont="1" applyFill="1" applyBorder="1" applyAlignment="1">
      <alignment horizontal="center" vertical="center" wrapText="1"/>
    </xf>
    <xf numFmtId="4" fontId="90" fillId="0" borderId="21" xfId="0" applyNumberFormat="1" applyFont="1" applyFill="1" applyBorder="1" applyAlignment="1">
      <alignment vertical="center" wrapText="1"/>
    </xf>
    <xf numFmtId="0" fontId="90" fillId="0" borderId="34" xfId="72" applyFont="1" applyBorder="1" applyAlignment="1">
      <alignment horizontal="center" vertical="center" wrapText="1"/>
    </xf>
    <xf numFmtId="0" fontId="90" fillId="0" borderId="35" xfId="72" applyFont="1" applyBorder="1" applyAlignment="1">
      <alignment horizontal="center" vertical="center" wrapText="1"/>
    </xf>
    <xf numFmtId="4" fontId="90" fillId="0" borderId="18" xfId="0" applyNumberFormat="1" applyFont="1" applyFill="1" applyBorder="1" applyAlignment="1">
      <alignment vertical="center" wrapText="1"/>
    </xf>
    <xf numFmtId="4" fontId="90" fillId="0" borderId="18" xfId="72" applyNumberFormat="1" applyFont="1" applyFill="1" applyBorder="1" applyAlignment="1">
      <alignment vertical="center" wrapText="1"/>
    </xf>
    <xf numFmtId="0" fontId="90" fillId="0" borderId="35" xfId="72" applyFont="1" applyFill="1" applyBorder="1" applyAlignment="1">
      <alignment horizontal="center" vertical="center" wrapText="1"/>
    </xf>
    <xf numFmtId="0" fontId="90" fillId="0" borderId="31" xfId="72" applyFont="1" applyFill="1" applyBorder="1" applyAlignment="1">
      <alignment horizontal="center" vertical="center" wrapText="1"/>
    </xf>
    <xf numFmtId="0" fontId="90" fillId="0" borderId="40" xfId="72" applyFont="1" applyFill="1" applyBorder="1" applyAlignment="1">
      <alignment horizontal="center" vertical="center" wrapText="1"/>
    </xf>
    <xf numFmtId="4" fontId="90" fillId="0" borderId="18" xfId="69" applyNumberFormat="1" applyFont="1" applyFill="1" applyBorder="1" applyAlignment="1">
      <alignment vertical="center"/>
    </xf>
    <xf numFmtId="0" fontId="90" fillId="0" borderId="34" xfId="77" applyFont="1" applyBorder="1" applyAlignment="1">
      <alignment horizontal="center" vertical="center"/>
    </xf>
    <xf numFmtId="0" fontId="90" fillId="0" borderId="35" xfId="77" applyFont="1" applyBorder="1" applyAlignment="1">
      <alignment horizontal="center" vertical="center"/>
    </xf>
    <xf numFmtId="0" fontId="90" fillId="0" borderId="90" xfId="72" applyFont="1" applyBorder="1" applyAlignment="1">
      <alignment horizontal="center" vertical="center" wrapText="1"/>
    </xf>
    <xf numFmtId="4" fontId="90" fillId="0" borderId="38" xfId="0" applyNumberFormat="1" applyFont="1" applyFill="1" applyBorder="1" applyAlignment="1">
      <alignment vertical="center" wrapText="1"/>
    </xf>
    <xf numFmtId="4" fontId="90" fillId="0" borderId="18" xfId="77" applyNumberFormat="1" applyFont="1" applyFill="1" applyBorder="1" applyAlignment="1">
      <alignment horizontal="right" vertical="center"/>
    </xf>
    <xf numFmtId="0" fontId="90" fillId="0" borderId="33" xfId="77" applyFont="1" applyFill="1" applyBorder="1" applyAlignment="1">
      <alignment horizontal="center" vertical="center"/>
    </xf>
    <xf numFmtId="0" fontId="90" fillId="0" borderId="106" xfId="72" applyFont="1" applyBorder="1" applyAlignment="1">
      <alignment horizontal="center" vertical="center" wrapText="1"/>
    </xf>
    <xf numFmtId="0" fontId="90" fillId="0" borderId="107" xfId="72" applyFont="1" applyBorder="1" applyAlignment="1">
      <alignment horizontal="center" vertical="center" wrapText="1"/>
    </xf>
    <xf numFmtId="4" fontId="91" fillId="0" borderId="18" xfId="72" applyNumberFormat="1" applyFont="1" applyFill="1" applyBorder="1" applyAlignment="1">
      <alignment vertical="center" wrapText="1"/>
    </xf>
    <xf numFmtId="0" fontId="90" fillId="0" borderId="18" xfId="0" applyFont="1" applyBorder="1" applyAlignment="1">
      <alignment horizontal="center" vertical="center"/>
    </xf>
    <xf numFmtId="0" fontId="32" fillId="0" borderId="75" xfId="72" applyNumberFormat="1" applyFont="1" applyFill="1" applyBorder="1" applyAlignment="1">
      <alignment horizontal="center"/>
    </xf>
    <xf numFmtId="4" fontId="32" fillId="0" borderId="17" xfId="72" applyNumberFormat="1" applyFont="1" applyFill="1" applyBorder="1"/>
    <xf numFmtId="0" fontId="39" fillId="0" borderId="90" xfId="72" applyFont="1" applyFill="1" applyBorder="1" applyAlignment="1">
      <alignment horizontal="center" vertical="center" wrapText="1"/>
    </xf>
    <xf numFmtId="49" fontId="24" fillId="0" borderId="79" xfId="72" applyNumberFormat="1" applyFont="1" applyBorder="1" applyAlignment="1">
      <alignment horizontal="center" vertical="center" wrapText="1"/>
    </xf>
    <xf numFmtId="0" fontId="24" fillId="0" borderId="96" xfId="72" applyFont="1" applyBorder="1" applyAlignment="1">
      <alignment horizontal="left" vertical="center" wrapText="1"/>
    </xf>
    <xf numFmtId="0" fontId="24" fillId="0" borderId="39" xfId="72" applyFont="1" applyBorder="1" applyAlignment="1">
      <alignment vertical="center"/>
    </xf>
    <xf numFmtId="0" fontId="24" fillId="0" borderId="75" xfId="67" applyFont="1" applyFill="1" applyBorder="1" applyAlignment="1">
      <alignment horizontal="center"/>
    </xf>
    <xf numFmtId="49" fontId="24" fillId="0" borderId="79" xfId="75" applyNumberFormat="1" applyFont="1" applyBorder="1" applyAlignment="1">
      <alignment horizontal="center"/>
    </xf>
    <xf numFmtId="0" fontId="24" fillId="0" borderId="96" xfId="75" applyFont="1" applyFill="1" applyBorder="1"/>
    <xf numFmtId="0" fontId="24" fillId="0" borderId="17" xfId="75" applyFont="1" applyFill="1" applyBorder="1"/>
    <xf numFmtId="4" fontId="24" fillId="59" borderId="69" xfId="0" applyNumberFormat="1" applyFont="1" applyFill="1" applyBorder="1"/>
    <xf numFmtId="0" fontId="24" fillId="0" borderId="96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0" borderId="13" xfId="72" applyFont="1" applyFill="1" applyBorder="1" applyAlignment="1">
      <alignment horizontal="left" vertical="center"/>
    </xf>
    <xf numFmtId="0" fontId="24" fillId="0" borderId="26" xfId="0" applyFont="1" applyBorder="1" applyAlignment="1">
      <alignment horizontal="center"/>
    </xf>
    <xf numFmtId="0" fontId="24" fillId="0" borderId="79" xfId="72" applyFont="1" applyFill="1" applyBorder="1" applyAlignment="1">
      <alignment horizontal="left" vertical="center" wrapText="1"/>
    </xf>
    <xf numFmtId="4" fontId="24" fillId="58" borderId="48" xfId="0" applyNumberFormat="1" applyFont="1" applyFill="1" applyBorder="1" applyAlignment="1">
      <alignment vertical="center" wrapText="1"/>
    </xf>
    <xf numFmtId="4" fontId="24" fillId="61" borderId="48" xfId="0" applyNumberFormat="1" applyFont="1" applyFill="1" applyBorder="1" applyAlignment="1">
      <alignment vertical="center" wrapText="1"/>
    </xf>
    <xf numFmtId="4" fontId="24" fillId="59" borderId="48" xfId="0" applyNumberFormat="1" applyFont="1" applyFill="1" applyBorder="1" applyAlignment="1">
      <alignment vertical="center" wrapText="1"/>
    </xf>
    <xf numFmtId="0" fontId="32" fillId="0" borderId="75" xfId="67" applyFont="1" applyFill="1" applyBorder="1" applyAlignment="1">
      <alignment horizontal="center" vertical="center"/>
    </xf>
    <xf numFmtId="0" fontId="32" fillId="0" borderId="76" xfId="67" applyFont="1" applyFill="1" applyBorder="1" applyAlignment="1">
      <alignment horizontal="center" vertical="center"/>
    </xf>
    <xf numFmtId="0" fontId="24" fillId="0" borderId="75" xfId="67" applyFont="1" applyFill="1" applyBorder="1" applyAlignment="1">
      <alignment horizontal="center" vertical="center"/>
    </xf>
    <xf numFmtId="0" fontId="32" fillId="0" borderId="99" xfId="72" applyNumberFormat="1" applyFont="1" applyFill="1" applyBorder="1" applyAlignment="1">
      <alignment horizontal="center" vertical="center"/>
    </xf>
    <xf numFmtId="0" fontId="24" fillId="0" borderId="27" xfId="72" applyNumberFormat="1" applyFont="1" applyFill="1" applyBorder="1" applyAlignment="1">
      <alignment horizontal="center" vertical="center"/>
    </xf>
    <xf numFmtId="0" fontId="24" fillId="0" borderId="76" xfId="72" applyNumberFormat="1" applyFont="1" applyFill="1" applyBorder="1" applyAlignment="1">
      <alignment horizontal="center" vertical="center"/>
    </xf>
    <xf numFmtId="0" fontId="24" fillId="0" borderId="159" xfId="72" applyNumberFormat="1" applyFont="1" applyFill="1" applyBorder="1" applyAlignment="1">
      <alignment horizontal="center" vertical="center"/>
    </xf>
    <xf numFmtId="0" fontId="32" fillId="0" borderId="17" xfId="75" applyFont="1" applyFill="1" applyBorder="1" applyAlignment="1">
      <alignment vertical="center"/>
    </xf>
    <xf numFmtId="0" fontId="32" fillId="0" borderId="15" xfId="75" applyFont="1" applyFill="1" applyBorder="1" applyAlignment="1">
      <alignment vertical="center"/>
    </xf>
    <xf numFmtId="0" fontId="24" fillId="0" borderId="17" xfId="75" applyFont="1" applyFill="1" applyBorder="1" applyAlignment="1">
      <alignment vertical="center"/>
    </xf>
    <xf numFmtId="4" fontId="32" fillId="0" borderId="17" xfId="72" applyNumberFormat="1" applyFont="1" applyFill="1" applyBorder="1" applyAlignment="1">
      <alignment vertical="center"/>
    </xf>
    <xf numFmtId="4" fontId="24" fillId="0" borderId="15" xfId="72" applyNumberFormat="1" applyFont="1" applyFill="1" applyBorder="1" applyAlignment="1">
      <alignment vertical="center" wrapText="1"/>
    </xf>
    <xf numFmtId="4" fontId="24" fillId="0" borderId="66" xfId="72" applyNumberFormat="1" applyFont="1" applyFill="1" applyBorder="1" applyAlignment="1">
      <alignment vertical="center" wrapText="1"/>
    </xf>
    <xf numFmtId="0" fontId="90" fillId="0" borderId="46" xfId="0" applyFont="1" applyBorder="1" applyAlignment="1">
      <alignment horizontal="center" vertical="center"/>
    </xf>
    <xf numFmtId="0" fontId="24" fillId="0" borderId="59" xfId="72" applyNumberFormat="1" applyFont="1" applyFill="1" applyBorder="1" applyAlignment="1">
      <alignment horizontal="center" vertical="center"/>
    </xf>
    <xf numFmtId="4" fontId="24" fillId="0" borderId="65" xfId="72" applyNumberFormat="1" applyFont="1" applyFill="1" applyBorder="1" applyAlignment="1">
      <alignment vertical="center" wrapText="1"/>
    </xf>
    <xf numFmtId="0" fontId="24" fillId="0" borderId="65" xfId="75" applyFont="1" applyFill="1" applyBorder="1" applyAlignment="1">
      <alignment vertical="center"/>
    </xf>
    <xf numFmtId="0" fontId="24" fillId="0" borderId="151" xfId="75" applyFont="1" applyBorder="1" applyAlignment="1">
      <alignment horizontal="center" vertical="center"/>
    </xf>
    <xf numFmtId="49" fontId="24" fillId="0" borderId="11" xfId="72" applyNumberFormat="1" applyFont="1" applyFill="1" applyBorder="1" applyAlignment="1">
      <alignment horizontal="center" vertical="center"/>
    </xf>
    <xf numFmtId="0" fontId="24" fillId="0" borderId="0" xfId="75" applyFont="1" applyFill="1" applyBorder="1" applyAlignment="1">
      <alignment horizontal="center" vertical="center"/>
    </xf>
    <xf numFmtId="0" fontId="32" fillId="0" borderId="61" xfId="75" applyFont="1" applyFill="1" applyBorder="1" applyAlignment="1">
      <alignment vertical="center"/>
    </xf>
    <xf numFmtId="0" fontId="24" fillId="0" borderId="99" xfId="75" applyFont="1" applyBorder="1" applyAlignment="1">
      <alignment vertical="center" wrapText="1"/>
    </xf>
    <xf numFmtId="4" fontId="32" fillId="61" borderId="73" xfId="75" applyNumberFormat="1" applyFont="1" applyFill="1" applyBorder="1" applyAlignment="1">
      <alignment vertical="center"/>
    </xf>
    <xf numFmtId="4" fontId="24" fillId="61" borderId="63" xfId="75" applyNumberFormat="1" applyFont="1" applyFill="1" applyBorder="1" applyAlignment="1">
      <alignment vertical="center"/>
    </xf>
    <xf numFmtId="4" fontId="24" fillId="61" borderId="74" xfId="75" applyNumberFormat="1" applyFont="1" applyFill="1" applyBorder="1" applyAlignment="1">
      <alignment vertical="center"/>
    </xf>
    <xf numFmtId="0" fontId="24" fillId="0" borderId="42" xfId="72" applyFont="1" applyBorder="1" applyAlignment="1">
      <alignment horizontal="center" vertical="center"/>
    </xf>
    <xf numFmtId="49" fontId="24" fillId="0" borderId="83" xfId="0" quotePrefix="1" applyNumberFormat="1" applyFont="1" applyBorder="1" applyAlignment="1">
      <alignment horizontal="center" vertical="center"/>
    </xf>
    <xf numFmtId="0" fontId="24" fillId="0" borderId="29" xfId="72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/>
    </xf>
    <xf numFmtId="49" fontId="24" fillId="0" borderId="13" xfId="0" applyNumberFormat="1" applyFont="1" applyBorder="1" applyAlignment="1">
      <alignment vertical="center"/>
    </xf>
    <xf numFmtId="0" fontId="24" fillId="0" borderId="169" xfId="72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vertical="center"/>
    </xf>
    <xf numFmtId="4" fontId="24" fillId="0" borderId="64" xfId="0" applyNumberFormat="1" applyFont="1" applyFill="1" applyBorder="1" applyAlignment="1">
      <alignment vertical="center"/>
    </xf>
    <xf numFmtId="4" fontId="24" fillId="58" borderId="133" xfId="0" applyNumberFormat="1" applyFont="1" applyFill="1" applyBorder="1" applyAlignment="1">
      <alignment vertical="center"/>
    </xf>
    <xf numFmtId="4" fontId="24" fillId="61" borderId="133" xfId="0" applyNumberFormat="1" applyFont="1" applyFill="1" applyBorder="1" applyAlignment="1">
      <alignment vertical="center"/>
    </xf>
    <xf numFmtId="4" fontId="24" fillId="59" borderId="133" xfId="0" applyNumberFormat="1" applyFont="1" applyFill="1" applyBorder="1" applyAlignment="1">
      <alignment vertical="center"/>
    </xf>
    <xf numFmtId="49" fontId="24" fillId="0" borderId="84" xfId="72" applyNumberFormat="1" applyFont="1" applyBorder="1" applyAlignment="1">
      <alignment horizontal="center" vertical="center"/>
    </xf>
    <xf numFmtId="0" fontId="24" fillId="0" borderId="122" xfId="72" applyFont="1" applyBorder="1" applyAlignment="1">
      <alignment horizontal="center" vertical="center"/>
    </xf>
    <xf numFmtId="49" fontId="24" fillId="0" borderId="170" xfId="72" applyNumberFormat="1" applyFont="1" applyBorder="1" applyAlignment="1">
      <alignment horizontal="center" vertical="center"/>
    </xf>
    <xf numFmtId="0" fontId="24" fillId="0" borderId="65" xfId="0" applyFont="1" applyFill="1" applyBorder="1" applyAlignment="1">
      <alignment vertical="center" wrapText="1"/>
    </xf>
    <xf numFmtId="4" fontId="32" fillId="59" borderId="47" xfId="0" applyNumberFormat="1" applyFont="1" applyFill="1" applyBorder="1" applyAlignment="1">
      <alignment vertical="center"/>
    </xf>
    <xf numFmtId="49" fontId="24" fillId="0" borderId="16" xfId="0" applyNumberFormat="1" applyFont="1" applyBorder="1" applyAlignment="1">
      <alignment horizontal="center" vertical="center"/>
    </xf>
    <xf numFmtId="0" fontId="24" fillId="0" borderId="56" xfId="72" applyNumberFormat="1" applyFont="1" applyBorder="1" applyAlignment="1">
      <alignment horizontal="center" vertical="center" wrapText="1"/>
    </xf>
    <xf numFmtId="4" fontId="24" fillId="61" borderId="77" xfId="0" applyNumberFormat="1" applyFont="1" applyFill="1" applyBorder="1" applyAlignment="1">
      <alignment vertical="center" wrapText="1"/>
    </xf>
    <xf numFmtId="4" fontId="24" fillId="58" borderId="47" xfId="72" applyNumberFormat="1" applyFont="1" applyFill="1" applyBorder="1" applyAlignment="1">
      <alignment horizontal="right" vertical="center"/>
    </xf>
    <xf numFmtId="4" fontId="24" fillId="59" borderId="47" xfId="72" applyNumberFormat="1" applyFont="1" applyFill="1" applyBorder="1" applyAlignment="1">
      <alignment horizontal="right" vertical="center"/>
    </xf>
    <xf numFmtId="0" fontId="74" fillId="60" borderId="88" xfId="72" applyFont="1" applyFill="1" applyBorder="1" applyAlignment="1">
      <alignment vertical="center" wrapText="1"/>
    </xf>
    <xf numFmtId="0" fontId="24" fillId="0" borderId="54" xfId="0" applyFont="1" applyFill="1" applyBorder="1" applyAlignment="1">
      <alignment horizontal="center" vertical="center" wrapText="1"/>
    </xf>
    <xf numFmtId="4" fontId="24" fillId="0" borderId="56" xfId="0" applyNumberFormat="1" applyFont="1" applyFill="1" applyBorder="1" applyAlignment="1">
      <alignment vertical="center" wrapText="1"/>
    </xf>
    <xf numFmtId="4" fontId="24" fillId="0" borderId="39" xfId="0" applyNumberFormat="1" applyFont="1" applyBorder="1" applyAlignment="1">
      <alignment vertical="center"/>
    </xf>
    <xf numFmtId="4" fontId="24" fillId="61" borderId="47" xfId="0" applyNumberFormat="1" applyFont="1" applyFill="1" applyBorder="1" applyAlignment="1">
      <alignment horizontal="right" vertical="center" wrapText="1"/>
    </xf>
    <xf numFmtId="4" fontId="24" fillId="59" borderId="47" xfId="0" applyNumberFormat="1" applyFont="1" applyFill="1" applyBorder="1" applyAlignment="1">
      <alignment horizontal="right" vertical="center" wrapText="1"/>
    </xf>
    <xf numFmtId="4" fontId="24" fillId="61" borderId="48" xfId="75" applyNumberFormat="1" applyFont="1" applyFill="1" applyBorder="1" applyAlignment="1">
      <alignment vertical="center"/>
    </xf>
    <xf numFmtId="0" fontId="32" fillId="0" borderId="63" xfId="67" applyFont="1" applyFill="1" applyBorder="1" applyAlignment="1">
      <alignment horizontal="center" vertical="center"/>
    </xf>
    <xf numFmtId="0" fontId="32" fillId="0" borderId="151" xfId="72" applyFont="1" applyFill="1" applyBorder="1" applyAlignment="1">
      <alignment horizontal="center" vertical="center" wrapText="1"/>
    </xf>
    <xf numFmtId="49" fontId="24" fillId="0" borderId="23" xfId="72" applyNumberFormat="1" applyFont="1" applyFill="1" applyBorder="1" applyAlignment="1">
      <alignment horizontal="center" vertical="center" wrapText="1"/>
    </xf>
    <xf numFmtId="4" fontId="24" fillId="59" borderId="53" xfId="0" applyNumberFormat="1" applyFont="1" applyFill="1" applyBorder="1" applyAlignment="1">
      <alignment vertical="center" wrapText="1"/>
    </xf>
    <xf numFmtId="49" fontId="24" fillId="60" borderId="10" xfId="0" applyNumberFormat="1" applyFont="1" applyFill="1" applyBorder="1" applyAlignment="1">
      <alignment horizontal="center" vertical="center" wrapText="1"/>
    </xf>
    <xf numFmtId="49" fontId="24" fillId="60" borderId="56" xfId="0" applyNumberFormat="1" applyFont="1" applyFill="1" applyBorder="1" applyAlignment="1">
      <alignment horizontal="center" vertical="center" wrapText="1"/>
    </xf>
    <xf numFmtId="49" fontId="24" fillId="60" borderId="13" xfId="0" applyNumberFormat="1" applyFont="1" applyFill="1" applyBorder="1" applyAlignment="1">
      <alignment horizontal="center" vertical="center" wrapText="1"/>
    </xf>
    <xf numFmtId="49" fontId="24" fillId="60" borderId="16" xfId="0" applyNumberFormat="1" applyFont="1" applyFill="1" applyBorder="1" applyAlignment="1">
      <alignment horizontal="center" vertical="center" wrapText="1"/>
    </xf>
    <xf numFmtId="0" fontId="24" fillId="60" borderId="29" xfId="72" applyFont="1" applyFill="1" applyBorder="1" applyAlignment="1">
      <alignment wrapText="1"/>
    </xf>
    <xf numFmtId="0" fontId="24" fillId="60" borderId="39" xfId="72" applyFont="1" applyFill="1" applyBorder="1" applyAlignment="1">
      <alignment vertical="center" wrapText="1"/>
    </xf>
    <xf numFmtId="0" fontId="24" fillId="0" borderId="136" xfId="72" applyFont="1" applyFill="1" applyBorder="1" applyAlignment="1">
      <alignment horizontal="center" vertical="center"/>
    </xf>
    <xf numFmtId="49" fontId="24" fillId="0" borderId="82" xfId="72" applyNumberFormat="1" applyFont="1" applyFill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49" fontId="24" fillId="0" borderId="68" xfId="0" applyNumberFormat="1" applyFont="1" applyFill="1" applyBorder="1" applyAlignment="1">
      <alignment horizontal="left" vertical="center" wrapText="1"/>
    </xf>
    <xf numFmtId="49" fontId="24" fillId="0" borderId="97" xfId="0" applyNumberFormat="1" applyFont="1" applyFill="1" applyBorder="1" applyAlignment="1">
      <alignment horizontal="left" vertical="center" wrapText="1"/>
    </xf>
    <xf numFmtId="0" fontId="92" fillId="0" borderId="15" xfId="72" applyFont="1" applyBorder="1" applyAlignment="1">
      <alignment vertical="center" wrapText="1"/>
    </xf>
    <xf numFmtId="0" fontId="24" fillId="0" borderId="17" xfId="72" applyFont="1" applyBorder="1" applyAlignment="1">
      <alignment vertical="center" wrapText="1"/>
    </xf>
    <xf numFmtId="4" fontId="72" fillId="61" borderId="53" xfId="72" applyNumberFormat="1" applyFont="1" applyFill="1" applyBorder="1" applyAlignment="1">
      <alignment horizontal="right" vertical="center" wrapText="1"/>
    </xf>
    <xf numFmtId="4" fontId="72" fillId="59" borderId="53" xfId="72" applyNumberFormat="1" applyFont="1" applyFill="1" applyBorder="1" applyAlignment="1">
      <alignment horizontal="right" vertical="center" wrapText="1"/>
    </xf>
    <xf numFmtId="0" fontId="24" fillId="0" borderId="97" xfId="0" applyFont="1" applyFill="1" applyBorder="1" applyAlignment="1">
      <alignment horizontal="left" vertical="center" wrapText="1"/>
    </xf>
    <xf numFmtId="0" fontId="24" fillId="0" borderId="73" xfId="72" applyFont="1" applyFill="1" applyBorder="1" applyAlignment="1">
      <alignment horizontal="center" vertical="center" wrapText="1"/>
    </xf>
    <xf numFmtId="0" fontId="24" fillId="0" borderId="61" xfId="72" applyFont="1" applyFill="1" applyBorder="1" applyAlignment="1">
      <alignment horizontal="left" vertical="center" wrapText="1"/>
    </xf>
    <xf numFmtId="0" fontId="24" fillId="0" borderId="52" xfId="0" applyFont="1" applyFill="1" applyBorder="1" applyAlignment="1">
      <alignment vertical="center" wrapText="1"/>
    </xf>
    <xf numFmtId="4" fontId="24" fillId="58" borderId="51" xfId="72" applyNumberFormat="1" applyFont="1" applyFill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23" xfId="72" applyFont="1" applyBorder="1" applyAlignment="1">
      <alignment horizontal="center" vertical="center" wrapText="1"/>
    </xf>
    <xf numFmtId="49" fontId="24" fillId="0" borderId="16" xfId="72" applyNumberFormat="1" applyFont="1" applyBorder="1" applyAlignment="1">
      <alignment horizontal="center" vertical="center" wrapText="1"/>
    </xf>
    <xf numFmtId="4" fontId="24" fillId="59" borderId="53" xfId="72" applyNumberFormat="1" applyFont="1" applyFill="1" applyBorder="1" applyAlignment="1">
      <alignment vertical="center"/>
    </xf>
    <xf numFmtId="49" fontId="24" fillId="0" borderId="56" xfId="72" applyNumberFormat="1" applyFont="1" applyBorder="1" applyAlignment="1">
      <alignment horizontal="center" vertical="center" wrapText="1"/>
    </xf>
    <xf numFmtId="4" fontId="24" fillId="59" borderId="47" xfId="72" applyNumberFormat="1" applyFont="1" applyFill="1" applyBorder="1" applyAlignment="1">
      <alignment vertical="center"/>
    </xf>
    <xf numFmtId="4" fontId="24" fillId="58" borderId="53" xfId="72" applyNumberFormat="1" applyFont="1" applyFill="1" applyBorder="1" applyAlignment="1">
      <alignment horizontal="right" vertical="center" wrapText="1"/>
    </xf>
    <xf numFmtId="49" fontId="24" fillId="0" borderId="17" xfId="72" applyNumberFormat="1" applyFont="1" applyFill="1" applyBorder="1" applyAlignment="1">
      <alignment horizontal="center" vertical="center" wrapText="1"/>
    </xf>
    <xf numFmtId="4" fontId="71" fillId="58" borderId="47" xfId="0" applyNumberFormat="1" applyFont="1" applyFill="1" applyBorder="1" applyAlignment="1">
      <alignment vertical="center" wrapText="1"/>
    </xf>
    <xf numFmtId="0" fontId="45" fillId="0" borderId="13" xfId="73" applyFont="1" applyFill="1" applyBorder="1" applyAlignment="1">
      <alignment vertical="center" wrapText="1"/>
    </xf>
    <xf numFmtId="0" fontId="45" fillId="0" borderId="26" xfId="73" applyFont="1" applyFill="1" applyBorder="1" applyAlignment="1">
      <alignment vertical="center" wrapText="1"/>
    </xf>
    <xf numFmtId="4" fontId="24" fillId="0" borderId="64" xfId="0" applyNumberFormat="1" applyFont="1" applyFill="1" applyBorder="1" applyAlignment="1">
      <alignment vertical="center" wrapText="1"/>
    </xf>
    <xf numFmtId="4" fontId="71" fillId="61" borderId="47" xfId="0" applyNumberFormat="1" applyFont="1" applyFill="1" applyBorder="1" applyAlignment="1">
      <alignment vertical="center" wrapText="1"/>
    </xf>
    <xf numFmtId="0" fontId="45" fillId="0" borderId="17" xfId="73" applyFont="1" applyFill="1" applyBorder="1" applyAlignment="1">
      <alignment vertical="center" wrapText="1"/>
    </xf>
    <xf numFmtId="4" fontId="24" fillId="0" borderId="124" xfId="70" applyNumberFormat="1" applyFont="1" applyFill="1" applyBorder="1" applyAlignment="1">
      <alignment vertical="center" wrapText="1"/>
    </xf>
    <xf numFmtId="0" fontId="24" fillId="0" borderId="17" xfId="73" applyFont="1" applyFill="1" applyBorder="1" applyAlignment="1">
      <alignment vertical="center" wrapText="1"/>
    </xf>
    <xf numFmtId="0" fontId="24" fillId="0" borderId="15" xfId="73" applyFont="1" applyFill="1" applyBorder="1" applyAlignment="1">
      <alignment vertical="center" wrapText="1"/>
    </xf>
    <xf numFmtId="0" fontId="74" fillId="0" borderId="17" xfId="72" applyFont="1" applyFill="1" applyBorder="1" applyAlignment="1">
      <alignment vertical="center"/>
    </xf>
    <xf numFmtId="4" fontId="71" fillId="61" borderId="21" xfId="67" applyNumberFormat="1" applyFont="1" applyFill="1" applyBorder="1" applyAlignment="1">
      <alignment vertical="center"/>
    </xf>
    <xf numFmtId="4" fontId="71" fillId="59" borderId="18" xfId="0" applyNumberFormat="1" applyFont="1" applyFill="1" applyBorder="1" applyAlignment="1">
      <alignment vertical="center" wrapText="1"/>
    </xf>
    <xf numFmtId="4" fontId="72" fillId="61" borderId="43" xfId="0" applyNumberFormat="1" applyFont="1" applyFill="1" applyBorder="1" applyAlignment="1">
      <alignment vertical="center" wrapText="1"/>
    </xf>
    <xf numFmtId="0" fontId="24" fillId="0" borderId="41" xfId="72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vertical="center"/>
    </xf>
    <xf numFmtId="4" fontId="24" fillId="0" borderId="124" xfId="0" applyNumberFormat="1" applyFont="1" applyFill="1" applyBorder="1" applyAlignment="1">
      <alignment vertical="center"/>
    </xf>
    <xf numFmtId="0" fontId="8" fillId="0" borderId="0" xfId="58"/>
    <xf numFmtId="0" fontId="8" fillId="0" borderId="0" xfId="58" applyFill="1"/>
    <xf numFmtId="49" fontId="24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Fill="1" applyBorder="1"/>
    <xf numFmtId="0" fontId="33" fillId="0" borderId="0" xfId="58" applyFont="1" applyAlignment="1">
      <alignment vertical="center" wrapText="1"/>
    </xf>
    <xf numFmtId="0" fontId="33" fillId="0" borderId="0" xfId="58" applyFont="1" applyFill="1" applyBorder="1" applyAlignment="1">
      <alignment vertical="center" wrapText="1"/>
    </xf>
    <xf numFmtId="49" fontId="25" fillId="0" borderId="0" xfId="72" applyNumberFormat="1" applyFont="1" applyAlignment="1">
      <alignment horizontal="center"/>
    </xf>
    <xf numFmtId="4" fontId="28" fillId="0" borderId="0" xfId="72" applyNumberFormat="1" applyFont="1" applyAlignment="1">
      <alignment horizontal="right"/>
    </xf>
    <xf numFmtId="0" fontId="28" fillId="0" borderId="0" xfId="72" applyFont="1" applyAlignment="1">
      <alignment horizontal="right"/>
    </xf>
    <xf numFmtId="0" fontId="28" fillId="0" borderId="0" xfId="72" applyFont="1" applyFill="1" applyBorder="1" applyAlignment="1">
      <alignment horizontal="right"/>
    </xf>
    <xf numFmtId="4" fontId="31" fillId="0" borderId="21" xfId="77" applyNumberFormat="1" applyFont="1" applyFill="1" applyBorder="1" applyAlignment="1">
      <alignment horizontal="center" vertical="center" wrapText="1"/>
    </xf>
    <xf numFmtId="4" fontId="93" fillId="0" borderId="33" xfId="77" applyNumberFormat="1" applyFont="1" applyFill="1" applyBorder="1" applyAlignment="1">
      <alignment horizontal="center" vertical="center" wrapText="1"/>
    </xf>
    <xf numFmtId="0" fontId="28" fillId="0" borderId="35" xfId="72" applyFont="1" applyBorder="1" applyAlignment="1">
      <alignment horizontal="center" vertical="center" wrapText="1"/>
    </xf>
    <xf numFmtId="49" fontId="28" fillId="0" borderId="33" xfId="72" applyNumberFormat="1" applyFont="1" applyBorder="1" applyAlignment="1">
      <alignment horizontal="center" vertical="center"/>
    </xf>
    <xf numFmtId="0" fontId="28" fillId="0" borderId="33" xfId="72" applyFont="1" applyBorder="1" applyAlignment="1">
      <alignment horizontal="center" vertical="center"/>
    </xf>
    <xf numFmtId="4" fontId="27" fillId="0" borderId="0" xfId="59" applyNumberFormat="1" applyFont="1" applyFill="1" applyBorder="1" applyAlignment="1">
      <alignment horizontal="center" vertical="center" wrapText="1"/>
    </xf>
    <xf numFmtId="0" fontId="0" fillId="0" borderId="0" xfId="58" applyFont="1" applyFill="1" applyAlignment="1">
      <alignment vertical="center"/>
    </xf>
    <xf numFmtId="4" fontId="31" fillId="0" borderId="21" xfId="58" applyNumberFormat="1" applyFont="1" applyFill="1" applyBorder="1" applyAlignment="1">
      <alignment horizontal="center" vertical="center" wrapText="1"/>
    </xf>
    <xf numFmtId="4" fontId="24" fillId="0" borderId="33" xfId="58" applyNumberFormat="1" applyFont="1" applyFill="1" applyBorder="1" applyAlignment="1">
      <alignment horizontal="center" vertical="center" wrapText="1"/>
    </xf>
    <xf numFmtId="0" fontId="96" fillId="0" borderId="35" xfId="72" applyFont="1" applyBorder="1" applyAlignment="1">
      <alignment horizontal="center" vertical="center" wrapText="1"/>
    </xf>
    <xf numFmtId="49" fontId="24" fillId="0" borderId="33" xfId="72" applyNumberFormat="1" applyFont="1" applyBorder="1" applyAlignment="1">
      <alignment horizontal="center" vertical="center" wrapText="1"/>
    </xf>
    <xf numFmtId="0" fontId="31" fillId="0" borderId="33" xfId="72" applyFont="1" applyFill="1" applyBorder="1" applyAlignment="1">
      <alignment horizontal="left" vertical="center" wrapText="1"/>
    </xf>
    <xf numFmtId="4" fontId="31" fillId="0" borderId="0" xfId="58" applyNumberFormat="1" applyFont="1" applyFill="1" applyBorder="1" applyAlignment="1">
      <alignment vertical="center" wrapText="1"/>
    </xf>
    <xf numFmtId="4" fontId="27" fillId="0" borderId="0" xfId="58" applyNumberFormat="1" applyFont="1" applyFill="1" applyBorder="1" applyAlignment="1">
      <alignment vertical="center" wrapText="1"/>
    </xf>
    <xf numFmtId="4" fontId="43" fillId="0" borderId="78" xfId="58" applyNumberFormat="1" applyFont="1" applyFill="1" applyBorder="1" applyAlignment="1">
      <alignment horizontal="center" vertical="center" wrapText="1"/>
    </xf>
    <xf numFmtId="4" fontId="41" fillId="0" borderId="70" xfId="58" applyNumberFormat="1" applyFont="1" applyFill="1" applyBorder="1" applyAlignment="1">
      <alignment horizontal="center" vertical="center" wrapText="1"/>
    </xf>
    <xf numFmtId="0" fontId="97" fillId="0" borderId="79" xfId="72" applyFont="1" applyBorder="1" applyAlignment="1">
      <alignment horizontal="center" vertical="center" wrapText="1"/>
    </xf>
    <xf numFmtId="49" fontId="24" fillId="0" borderId="70" xfId="72" applyNumberFormat="1" applyFont="1" applyBorder="1" applyAlignment="1">
      <alignment horizontal="center" vertical="center" wrapText="1"/>
    </xf>
    <xf numFmtId="0" fontId="41" fillId="0" borderId="70" xfId="58" applyFont="1" applyBorder="1" applyAlignment="1">
      <alignment horizontal="left" vertical="center" wrapText="1"/>
    </xf>
    <xf numFmtId="49" fontId="31" fillId="0" borderId="34" xfId="72" applyNumberFormat="1" applyFont="1" applyBorder="1" applyAlignment="1">
      <alignment horizontal="center" vertical="center" wrapText="1"/>
    </xf>
    <xf numFmtId="0" fontId="24" fillId="0" borderId="35" xfId="72" applyFont="1" applyBorder="1" applyAlignment="1">
      <alignment horizontal="center" vertical="center" wrapText="1"/>
    </xf>
    <xf numFmtId="0" fontId="31" fillId="0" borderId="35" xfId="72" applyFont="1" applyBorder="1" applyAlignment="1">
      <alignment horizontal="center" vertical="center" wrapText="1"/>
    </xf>
    <xf numFmtId="0" fontId="24" fillId="0" borderId="33" xfId="72" applyFont="1" applyBorder="1" applyAlignment="1">
      <alignment horizontal="center" vertical="center" wrapText="1"/>
    </xf>
    <xf numFmtId="0" fontId="31" fillId="0" borderId="33" xfId="72" applyFont="1" applyBorder="1" applyAlignment="1">
      <alignment vertical="center" wrapText="1"/>
    </xf>
    <xf numFmtId="0" fontId="46" fillId="0" borderId="0" xfId="58" applyFont="1" applyFill="1"/>
    <xf numFmtId="3" fontId="46" fillId="0" borderId="0" xfId="58" applyNumberFormat="1" applyFont="1" applyFill="1"/>
    <xf numFmtId="49" fontId="41" fillId="0" borderId="12" xfId="72" applyNumberFormat="1" applyFont="1" applyFill="1" applyBorder="1" applyAlignment="1">
      <alignment horizontal="center" vertical="center" wrapText="1"/>
    </xf>
    <xf numFmtId="0" fontId="41" fillId="0" borderId="13" xfId="72" applyFont="1" applyBorder="1" applyAlignment="1">
      <alignment horizontal="center" vertical="center" wrapText="1"/>
    </xf>
    <xf numFmtId="0" fontId="24" fillId="0" borderId="13" xfId="72" applyFont="1" applyBorder="1" applyAlignment="1">
      <alignment horizontal="center" vertical="center" wrapText="1"/>
    </xf>
    <xf numFmtId="0" fontId="41" fillId="0" borderId="15" xfId="58" applyFont="1" applyBorder="1" applyAlignment="1">
      <alignment horizontal="left" vertical="center" wrapText="1"/>
    </xf>
    <xf numFmtId="3" fontId="46" fillId="0" borderId="0" xfId="58" applyNumberFormat="1" applyFont="1"/>
    <xf numFmtId="49" fontId="41" fillId="0" borderId="23" xfId="72" applyNumberFormat="1" applyFont="1" applyFill="1" applyBorder="1" applyAlignment="1">
      <alignment horizontal="center" vertical="center" wrapText="1"/>
    </xf>
    <xf numFmtId="0" fontId="41" fillId="0" borderId="16" xfId="72" applyFont="1" applyBorder="1" applyAlignment="1">
      <alignment horizontal="center" vertical="center" wrapText="1"/>
    </xf>
    <xf numFmtId="0" fontId="24" fillId="0" borderId="16" xfId="72" applyFont="1" applyBorder="1" applyAlignment="1">
      <alignment horizontal="center" vertical="center" wrapText="1"/>
    </xf>
    <xf numFmtId="0" fontId="41" fillId="0" borderId="17" xfId="72" applyFont="1" applyBorder="1" applyAlignment="1">
      <alignment horizontal="left" vertical="center" wrapText="1"/>
    </xf>
    <xf numFmtId="4" fontId="41" fillId="0" borderId="66" xfId="58" applyNumberFormat="1" applyFont="1" applyFill="1" applyBorder="1" applyAlignment="1">
      <alignment horizontal="center" vertical="center" wrapText="1"/>
    </xf>
    <xf numFmtId="0" fontId="97" fillId="0" borderId="11" xfId="72" applyFont="1" applyBorder="1" applyAlignment="1">
      <alignment horizontal="center" vertical="center" wrapText="1"/>
    </xf>
    <xf numFmtId="49" fontId="24" fillId="0" borderId="66" xfId="72" applyNumberFormat="1" applyFont="1" applyBorder="1" applyAlignment="1">
      <alignment horizontal="center" vertical="center" wrapText="1"/>
    </xf>
    <xf numFmtId="0" fontId="41" fillId="0" borderId="66" xfId="58" applyFont="1" applyBorder="1" applyAlignment="1">
      <alignment horizontal="left" vertical="center" wrapText="1"/>
    </xf>
    <xf numFmtId="49" fontId="41" fillId="0" borderId="151" xfId="72" applyNumberFormat="1" applyFont="1" applyFill="1" applyBorder="1" applyAlignment="1">
      <alignment horizontal="center" vertical="center" wrapText="1"/>
    </xf>
    <xf numFmtId="0" fontId="41" fillId="0" borderId="17" xfId="58" applyFont="1" applyBorder="1" applyAlignment="1">
      <alignment horizontal="left" vertical="center" wrapText="1"/>
    </xf>
    <xf numFmtId="49" fontId="41" fillId="0" borderId="95" xfId="72" applyNumberFormat="1" applyFont="1" applyFill="1" applyBorder="1" applyAlignment="1">
      <alignment horizontal="center" vertical="center" wrapText="1"/>
    </xf>
    <xf numFmtId="0" fontId="41" fillId="0" borderId="79" xfId="72" applyFont="1" applyBorder="1" applyAlignment="1">
      <alignment horizontal="center" vertical="center" wrapText="1"/>
    </xf>
    <xf numFmtId="0" fontId="24" fillId="0" borderId="79" xfId="72" applyFont="1" applyBorder="1" applyAlignment="1">
      <alignment horizontal="center" vertical="center" wrapText="1"/>
    </xf>
    <xf numFmtId="0" fontId="24" fillId="0" borderId="15" xfId="72" applyFont="1" applyBorder="1" applyAlignment="1">
      <alignment horizontal="center" vertical="center" wrapText="1"/>
    </xf>
    <xf numFmtId="0" fontId="24" fillId="0" borderId="17" xfId="72" applyFont="1" applyBorder="1" applyAlignment="1">
      <alignment horizontal="center" vertical="center" wrapText="1"/>
    </xf>
    <xf numFmtId="3" fontId="73" fillId="0" borderId="0" xfId="58" applyNumberFormat="1" applyFont="1"/>
    <xf numFmtId="49" fontId="48" fillId="25" borderId="34" xfId="72" applyNumberFormat="1" applyFont="1" applyFill="1" applyBorder="1" applyAlignment="1">
      <alignment horizontal="center" vertical="center" wrapText="1"/>
    </xf>
    <xf numFmtId="4" fontId="48" fillId="0" borderId="0" xfId="58" applyNumberFormat="1" applyFont="1" applyFill="1" applyBorder="1" applyAlignment="1">
      <alignment horizontal="right" vertical="center" wrapText="1"/>
    </xf>
    <xf numFmtId="0" fontId="49" fillId="0" borderId="0" xfId="58" applyFont="1"/>
    <xf numFmtId="4" fontId="8" fillId="0" borderId="0" xfId="58" applyNumberFormat="1"/>
    <xf numFmtId="4" fontId="8" fillId="0" borderId="0" xfId="58" applyNumberFormat="1" applyFill="1" applyBorder="1"/>
    <xf numFmtId="49" fontId="48" fillId="63" borderId="34" xfId="72" applyNumberFormat="1" applyFont="1" applyFill="1" applyBorder="1" applyAlignment="1">
      <alignment horizontal="center" vertical="center" wrapText="1"/>
    </xf>
    <xf numFmtId="165" fontId="8" fillId="0" borderId="0" xfId="58" applyNumberFormat="1"/>
    <xf numFmtId="49" fontId="48" fillId="66" borderId="34" xfId="72" applyNumberFormat="1" applyFont="1" applyFill="1" applyBorder="1" applyAlignment="1">
      <alignment horizontal="center" vertical="center" wrapText="1"/>
    </xf>
    <xf numFmtId="0" fontId="8" fillId="0" borderId="0" xfId="113"/>
    <xf numFmtId="4" fontId="8" fillId="0" borderId="0" xfId="113" applyNumberFormat="1"/>
    <xf numFmtId="0" fontId="24" fillId="0" borderId="0" xfId="113" applyFont="1" applyAlignment="1">
      <alignment horizontal="right"/>
    </xf>
    <xf numFmtId="0" fontId="24" fillId="0" borderId="0" xfId="113" applyFont="1"/>
    <xf numFmtId="0" fontId="33" fillId="0" borderId="0" xfId="113" applyFont="1" applyAlignment="1"/>
    <xf numFmtId="0" fontId="29" fillId="0" borderId="0" xfId="113" applyFont="1" applyAlignment="1"/>
    <xf numFmtId="0" fontId="33" fillId="0" borderId="0" xfId="113" applyFont="1" applyAlignment="1">
      <alignment horizontal="center"/>
    </xf>
    <xf numFmtId="4" fontId="33" fillId="0" borderId="0" xfId="113" applyNumberFormat="1" applyFont="1" applyAlignment="1">
      <alignment horizontal="center"/>
    </xf>
    <xf numFmtId="0" fontId="46" fillId="0" borderId="0" xfId="113" applyFont="1" applyAlignment="1"/>
    <xf numFmtId="0" fontId="46" fillId="0" borderId="0" xfId="113" applyFont="1" applyAlignment="1">
      <alignment horizontal="center"/>
    </xf>
    <xf numFmtId="4" fontId="46" fillId="0" borderId="0" xfId="113" applyNumberFormat="1" applyFont="1" applyAlignment="1">
      <alignment horizontal="center"/>
    </xf>
    <xf numFmtId="4" fontId="27" fillId="0" borderId="0" xfId="113" applyNumberFormat="1" applyFont="1" applyAlignment="1">
      <alignment horizontal="center"/>
    </xf>
    <xf numFmtId="0" fontId="27" fillId="0" borderId="0" xfId="113" applyFont="1" applyAlignment="1">
      <alignment horizontal="center"/>
    </xf>
    <xf numFmtId="0" fontId="49" fillId="0" borderId="60" xfId="113" applyFont="1" applyBorder="1" applyAlignment="1">
      <alignment horizontal="center" vertical="center"/>
    </xf>
    <xf numFmtId="0" fontId="49" fillId="0" borderId="10" xfId="113" applyFont="1" applyBorder="1" applyAlignment="1">
      <alignment horizontal="center" vertical="center"/>
    </xf>
    <xf numFmtId="0" fontId="49" fillId="0" borderId="10" xfId="113" applyNumberFormat="1" applyFont="1" applyBorder="1" applyAlignment="1">
      <alignment horizontal="center" vertical="center"/>
    </xf>
    <xf numFmtId="0" fontId="24" fillId="25" borderId="43" xfId="113" applyFont="1" applyFill="1" applyBorder="1" applyAlignment="1">
      <alignment horizontal="center" vertical="center"/>
    </xf>
    <xf numFmtId="0" fontId="8" fillId="0" borderId="0" xfId="113" applyAlignment="1">
      <alignment vertical="center"/>
    </xf>
    <xf numFmtId="4" fontId="24" fillId="0" borderId="0" xfId="113" applyNumberFormat="1" applyFont="1" applyAlignment="1">
      <alignment vertical="center"/>
    </xf>
    <xf numFmtId="0" fontId="24" fillId="0" borderId="137" xfId="113" applyFont="1" applyBorder="1" applyAlignment="1">
      <alignment horizontal="center" vertical="center" wrapText="1"/>
    </xf>
    <xf numFmtId="0" fontId="24" fillId="0" borderId="79" xfId="113" applyFont="1" applyBorder="1" applyAlignment="1">
      <alignment horizontal="center" vertical="center" wrapText="1"/>
    </xf>
    <xf numFmtId="4" fontId="24" fillId="0" borderId="79" xfId="113" applyNumberFormat="1" applyFont="1" applyBorder="1" applyAlignment="1">
      <alignment horizontal="center" vertical="center" wrapText="1"/>
    </xf>
    <xf numFmtId="0" fontId="24" fillId="25" borderId="69" xfId="113" applyFont="1" applyFill="1" applyBorder="1" applyAlignment="1">
      <alignment horizontal="center" vertical="center" wrapText="1"/>
    </xf>
    <xf numFmtId="0" fontId="8" fillId="0" borderId="0" xfId="113" applyAlignment="1">
      <alignment vertical="center" wrapText="1"/>
    </xf>
    <xf numFmtId="4" fontId="8" fillId="0" borderId="0" xfId="113" applyNumberFormat="1" applyAlignment="1">
      <alignment vertical="center" wrapText="1"/>
    </xf>
    <xf numFmtId="0" fontId="49" fillId="0" borderId="43" xfId="113" applyFont="1" applyBorder="1" applyAlignment="1">
      <alignment vertical="center"/>
    </xf>
    <xf numFmtId="4" fontId="49" fillId="25" borderId="43" xfId="113" applyNumberFormat="1" applyFont="1" applyFill="1" applyBorder="1" applyAlignment="1">
      <alignment vertical="center"/>
    </xf>
    <xf numFmtId="167" fontId="8" fillId="0" borderId="0" xfId="113" applyNumberFormat="1" applyAlignment="1">
      <alignment vertical="center"/>
    </xf>
    <xf numFmtId="0" fontId="49" fillId="0" borderId="37" xfId="113" applyFont="1" applyBorder="1" applyAlignment="1">
      <alignment vertical="center"/>
    </xf>
    <xf numFmtId="4" fontId="49" fillId="0" borderId="76" xfId="113" applyNumberFormat="1" applyFont="1" applyFill="1" applyBorder="1" applyAlignment="1">
      <alignment vertical="center"/>
    </xf>
    <xf numFmtId="4" fontId="49" fillId="0" borderId="13" xfId="113" applyNumberFormat="1" applyFont="1" applyFill="1" applyBorder="1" applyAlignment="1">
      <alignment vertical="center"/>
    </xf>
    <xf numFmtId="4" fontId="49" fillId="65" borderId="37" xfId="113" applyNumberFormat="1" applyFont="1" applyFill="1" applyBorder="1" applyAlignment="1">
      <alignment vertical="center"/>
    </xf>
    <xf numFmtId="4" fontId="8" fillId="0" borderId="0" xfId="113" applyNumberFormat="1" applyAlignment="1">
      <alignment vertical="center"/>
    </xf>
    <xf numFmtId="4" fontId="49" fillId="0" borderId="15" xfId="113" applyNumberFormat="1" applyFont="1" applyFill="1" applyBorder="1" applyAlignment="1">
      <alignment vertical="center"/>
    </xf>
    <xf numFmtId="4" fontId="49" fillId="25" borderId="37" xfId="113" applyNumberFormat="1" applyFont="1" applyFill="1" applyBorder="1" applyAlignment="1">
      <alignment vertical="center"/>
    </xf>
    <xf numFmtId="4" fontId="49" fillId="0" borderId="0" xfId="113" applyNumberFormat="1" applyFont="1" applyFill="1" applyBorder="1" applyAlignment="1">
      <alignment vertical="center"/>
    </xf>
    <xf numFmtId="0" fontId="0" fillId="0" borderId="0" xfId="113" applyFont="1" applyAlignment="1">
      <alignment vertical="center"/>
    </xf>
    <xf numFmtId="4" fontId="49" fillId="0" borderId="76" xfId="113" applyNumberFormat="1" applyFont="1" applyBorder="1" applyAlignment="1">
      <alignment vertical="center"/>
    </xf>
    <xf numFmtId="4" fontId="49" fillId="0" borderId="13" xfId="113" applyNumberFormat="1" applyFont="1" applyBorder="1" applyAlignment="1">
      <alignment vertical="center"/>
    </xf>
    <xf numFmtId="4" fontId="49" fillId="25" borderId="47" xfId="113" applyNumberFormat="1" applyFont="1" applyFill="1" applyBorder="1" applyAlignment="1">
      <alignment vertical="center"/>
    </xf>
    <xf numFmtId="4" fontId="49" fillId="25" borderId="18" xfId="113" applyNumberFormat="1" applyFont="1" applyFill="1" applyBorder="1" applyAlignment="1">
      <alignment vertical="center"/>
    </xf>
    <xf numFmtId="0" fontId="24" fillId="0" borderId="0" xfId="113" applyFont="1" applyFill="1" applyBorder="1" applyAlignment="1">
      <alignment vertical="center"/>
    </xf>
    <xf numFmtId="4" fontId="24" fillId="0" borderId="0" xfId="113" applyNumberFormat="1" applyFont="1" applyFill="1" applyBorder="1" applyAlignment="1">
      <alignment vertical="center"/>
    </xf>
    <xf numFmtId="0" fontId="24" fillId="0" borderId="0" xfId="113" applyFont="1" applyAlignment="1">
      <alignment vertical="center"/>
    </xf>
    <xf numFmtId="0" fontId="24" fillId="0" borderId="0" xfId="113" applyFont="1" applyFill="1" applyBorder="1" applyAlignment="1"/>
    <xf numFmtId="4" fontId="24" fillId="0" borderId="0" xfId="113" applyNumberFormat="1" applyFont="1" applyFill="1" applyBorder="1" applyAlignment="1"/>
    <xf numFmtId="0" fontId="24" fillId="0" borderId="0" xfId="113" applyFont="1" applyFill="1" applyBorder="1" applyAlignment="1">
      <alignment horizontal="right"/>
    </xf>
    <xf numFmtId="4" fontId="46" fillId="0" borderId="0" xfId="113" applyNumberFormat="1" applyFont="1" applyAlignment="1"/>
    <xf numFmtId="0" fontId="24" fillId="0" borderId="10" xfId="113" applyFont="1" applyBorder="1" applyAlignment="1">
      <alignment horizontal="center" vertical="center"/>
    </xf>
    <xf numFmtId="0" fontId="24" fillId="0" borderId="61" xfId="113" applyFont="1" applyBorder="1" applyAlignment="1">
      <alignment horizontal="center" vertical="center"/>
    </xf>
    <xf numFmtId="0" fontId="43" fillId="67" borderId="43" xfId="113" applyFont="1" applyFill="1" applyBorder="1" applyAlignment="1">
      <alignment horizontal="center" vertical="center"/>
    </xf>
    <xf numFmtId="0" fontId="24" fillId="0" borderId="70" xfId="113" applyFont="1" applyBorder="1" applyAlignment="1">
      <alignment horizontal="center" vertical="center" wrapText="1"/>
    </xf>
    <xf numFmtId="0" fontId="43" fillId="67" borderId="47" xfId="113" applyFont="1" applyFill="1" applyBorder="1" applyAlignment="1">
      <alignment horizontal="center" vertical="center" wrapText="1"/>
    </xf>
    <xf numFmtId="0" fontId="24" fillId="0" borderId="0" xfId="113" applyFont="1" applyAlignment="1">
      <alignment vertical="center" wrapText="1"/>
    </xf>
    <xf numFmtId="4" fontId="49" fillId="0" borderId="75" xfId="113" applyNumberFormat="1" applyFont="1" applyBorder="1" applyAlignment="1">
      <alignment vertical="center"/>
    </xf>
    <xf numFmtId="4" fontId="49" fillId="0" borderId="16" xfId="113" applyNumberFormat="1" applyFont="1" applyBorder="1" applyAlignment="1">
      <alignment vertical="center"/>
    </xf>
    <xf numFmtId="4" fontId="49" fillId="25" borderId="53" xfId="113" applyNumberFormat="1" applyFont="1" applyFill="1" applyBorder="1" applyAlignment="1">
      <alignment vertical="center"/>
    </xf>
    <xf numFmtId="0" fontId="8" fillId="0" borderId="43" xfId="113" applyBorder="1" applyAlignment="1">
      <alignment vertical="center"/>
    </xf>
    <xf numFmtId="4" fontId="8" fillId="0" borderId="0" xfId="113" applyNumberFormat="1" applyFill="1" applyAlignment="1">
      <alignment vertical="center"/>
    </xf>
    <xf numFmtId="4" fontId="49" fillId="0" borderId="147" xfId="113" applyNumberFormat="1" applyFont="1" applyBorder="1" applyAlignment="1">
      <alignment vertical="center"/>
    </xf>
    <xf numFmtId="4" fontId="49" fillId="0" borderId="25" xfId="113" applyNumberFormat="1" applyFont="1" applyBorder="1" applyAlignment="1">
      <alignment vertical="center"/>
    </xf>
    <xf numFmtId="0" fontId="8" fillId="0" borderId="37" xfId="113" applyBorder="1" applyAlignment="1">
      <alignment vertical="center"/>
    </xf>
    <xf numFmtId="4" fontId="98" fillId="67" borderId="51" xfId="113" applyNumberFormat="1" applyFont="1" applyFill="1" applyBorder="1" applyAlignment="1">
      <alignment vertical="center"/>
    </xf>
    <xf numFmtId="0" fontId="24" fillId="67" borderId="53" xfId="113" applyFont="1" applyFill="1" applyBorder="1" applyAlignment="1">
      <alignment horizontal="center" vertical="center"/>
    </xf>
    <xf numFmtId="4" fontId="98" fillId="58" borderId="18" xfId="113" applyNumberFormat="1" applyFont="1" applyFill="1" applyBorder="1" applyAlignment="1">
      <alignment vertical="center"/>
    </xf>
    <xf numFmtId="0" fontId="24" fillId="0" borderId="0" xfId="113" applyFont="1" applyBorder="1"/>
    <xf numFmtId="0" fontId="46" fillId="0" borderId="0" xfId="113" applyFont="1" applyBorder="1" applyAlignment="1"/>
    <xf numFmtId="0" fontId="46" fillId="0" borderId="0" xfId="113" applyFont="1" applyBorder="1" applyAlignment="1">
      <alignment horizontal="center"/>
    </xf>
    <xf numFmtId="4" fontId="24" fillId="0" borderId="0" xfId="113" applyNumberFormat="1" applyFont="1"/>
    <xf numFmtId="4" fontId="73" fillId="0" borderId="0" xfId="113" applyNumberFormat="1" applyFont="1" applyFill="1"/>
    <xf numFmtId="0" fontId="99" fillId="0" borderId="13" xfId="113" applyFont="1" applyBorder="1" applyAlignment="1">
      <alignment horizontal="left"/>
    </xf>
    <xf numFmtId="0" fontId="8" fillId="0" borderId="0" xfId="113" applyFill="1"/>
    <xf numFmtId="4" fontId="24" fillId="58" borderId="48" xfId="75" applyNumberFormat="1" applyFont="1" applyFill="1" applyBorder="1" applyAlignment="1">
      <alignment vertical="center"/>
    </xf>
    <xf numFmtId="4" fontId="24" fillId="59" borderId="48" xfId="75" applyNumberFormat="1" applyFont="1" applyFill="1" applyBorder="1" applyAlignment="1">
      <alignment vertical="center"/>
    </xf>
    <xf numFmtId="0" fontId="24" fillId="0" borderId="75" xfId="67" applyFont="1" applyBorder="1" applyAlignment="1">
      <alignment horizontal="center" vertical="center"/>
    </xf>
    <xf numFmtId="4" fontId="24" fillId="61" borderId="53" xfId="0" applyNumberFormat="1" applyFont="1" applyFill="1" applyBorder="1"/>
    <xf numFmtId="4" fontId="24" fillId="0" borderId="0" xfId="66" applyNumberFormat="1" applyFont="1" applyFill="1" applyBorder="1" applyAlignment="1">
      <alignment vertical="center" wrapText="1"/>
    </xf>
    <xf numFmtId="0" fontId="41" fillId="0" borderId="0" xfId="58" applyFont="1" applyFill="1" applyBorder="1" applyAlignment="1">
      <alignment horizontal="left" vertical="center" wrapText="1"/>
    </xf>
    <xf numFmtId="4" fontId="24" fillId="0" borderId="0" xfId="58" applyNumberFormat="1" applyFont="1" applyFill="1" applyBorder="1" applyAlignment="1">
      <alignment vertical="center" wrapText="1"/>
    </xf>
    <xf numFmtId="0" fontId="8" fillId="0" borderId="0" xfId="72" applyFill="1" applyBorder="1"/>
    <xf numFmtId="0" fontId="32" fillId="0" borderId="0" xfId="72" applyFont="1" applyFill="1" applyBorder="1" applyAlignment="1">
      <alignment horizontal="center" vertical="center"/>
    </xf>
    <xf numFmtId="49" fontId="32" fillId="0" borderId="0" xfId="72" applyNumberFormat="1" applyFont="1" applyFill="1" applyBorder="1" applyAlignment="1">
      <alignment horizontal="center" vertical="center"/>
    </xf>
    <xf numFmtId="0" fontId="32" fillId="0" borderId="0" xfId="72" applyFont="1" applyFill="1" applyBorder="1" applyAlignment="1">
      <alignment vertical="center" wrapText="1"/>
    </xf>
    <xf numFmtId="4" fontId="24" fillId="0" borderId="0" xfId="72" applyNumberFormat="1" applyFont="1" applyFill="1" applyBorder="1" applyAlignment="1">
      <alignment horizontal="left" vertical="center" wrapText="1"/>
    </xf>
    <xf numFmtId="4" fontId="32" fillId="0" borderId="0" xfId="0" applyNumberFormat="1" applyFont="1" applyFill="1" applyBorder="1" applyAlignment="1">
      <alignment vertical="center"/>
    </xf>
    <xf numFmtId="0" fontId="82" fillId="0" borderId="0" xfId="0" applyFont="1"/>
    <xf numFmtId="4" fontId="90" fillId="0" borderId="21" xfId="72" applyNumberFormat="1" applyFont="1" applyFill="1" applyBorder="1" applyAlignment="1">
      <alignment vertical="center" wrapText="1"/>
    </xf>
    <xf numFmtId="4" fontId="32" fillId="58" borderId="73" xfId="0" applyNumberFormat="1" applyFont="1" applyFill="1" applyBorder="1"/>
    <xf numFmtId="4" fontId="24" fillId="58" borderId="135" xfId="0" applyNumberFormat="1" applyFont="1" applyFill="1" applyBorder="1" applyAlignment="1">
      <alignment vertical="center"/>
    </xf>
    <xf numFmtId="0" fontId="90" fillId="0" borderId="21" xfId="72" applyFont="1" applyFill="1" applyBorder="1" applyAlignment="1">
      <alignment horizontal="center" vertical="center" wrapText="1"/>
    </xf>
    <xf numFmtId="0" fontId="32" fillId="0" borderId="54" xfId="72" applyFont="1" applyFill="1" applyBorder="1" applyAlignment="1">
      <alignment horizontal="center" vertical="center"/>
    </xf>
    <xf numFmtId="4" fontId="32" fillId="58" borderId="77" xfId="0" applyNumberFormat="1" applyFont="1" applyFill="1" applyBorder="1" applyAlignment="1">
      <alignment vertical="center"/>
    </xf>
    <xf numFmtId="4" fontId="24" fillId="0" borderId="68" xfId="0" applyNumberFormat="1" applyFont="1" applyFill="1" applyBorder="1" applyAlignment="1">
      <alignment horizontal="left" vertical="center" wrapText="1"/>
    </xf>
    <xf numFmtId="4" fontId="24" fillId="0" borderId="68" xfId="72" applyNumberFormat="1" applyFont="1" applyFill="1" applyBorder="1" applyAlignment="1">
      <alignment vertical="center" wrapText="1"/>
    </xf>
    <xf numFmtId="4" fontId="24" fillId="0" borderId="154" xfId="72" applyNumberFormat="1" applyFont="1" applyFill="1" applyBorder="1" applyAlignment="1">
      <alignment horizontal="left" vertical="center" wrapText="1"/>
    </xf>
    <xf numFmtId="0" fontId="24" fillId="0" borderId="68" xfId="72" applyFont="1" applyFill="1" applyBorder="1" applyAlignment="1">
      <alignment horizontal="left" vertical="center" wrapText="1"/>
    </xf>
    <xf numFmtId="4" fontId="24" fillId="0" borderId="97" xfId="72" applyNumberFormat="1" applyFont="1" applyFill="1" applyBorder="1" applyAlignment="1">
      <alignment horizontal="left" vertical="center" wrapText="1"/>
    </xf>
    <xf numFmtId="4" fontId="24" fillId="0" borderId="68" xfId="72" applyNumberFormat="1" applyFont="1" applyFill="1" applyBorder="1" applyAlignment="1">
      <alignment horizontal="left" vertical="center" wrapText="1"/>
    </xf>
    <xf numFmtId="4" fontId="24" fillId="0" borderId="64" xfId="72" applyNumberFormat="1" applyFont="1" applyFill="1" applyBorder="1" applyAlignment="1">
      <alignment horizontal="left" vertical="center" wrapText="1"/>
    </xf>
    <xf numFmtId="4" fontId="82" fillId="0" borderId="68" xfId="72" applyNumberFormat="1" applyFont="1" applyFill="1" applyBorder="1" applyAlignment="1">
      <alignment horizontal="left" vertical="center" wrapText="1"/>
    </xf>
    <xf numFmtId="4" fontId="82" fillId="0" borderId="13" xfId="0" applyNumberFormat="1" applyFont="1" applyFill="1" applyBorder="1" applyAlignment="1">
      <alignment horizontal="center" vertical="center"/>
    </xf>
    <xf numFmtId="0" fontId="32" fillId="0" borderId="172" xfId="72" applyFont="1" applyFill="1" applyBorder="1" applyAlignment="1">
      <alignment vertical="center" wrapText="1"/>
    </xf>
    <xf numFmtId="0" fontId="24" fillId="0" borderId="126" xfId="72" applyFont="1" applyFill="1" applyBorder="1" applyAlignment="1">
      <alignment vertical="center" wrapText="1"/>
    </xf>
    <xf numFmtId="0" fontId="32" fillId="0" borderId="155" xfId="72" applyFont="1" applyFill="1" applyBorder="1" applyAlignment="1">
      <alignment vertical="center" wrapText="1"/>
    </xf>
    <xf numFmtId="0" fontId="24" fillId="0" borderId="104" xfId="72" applyFont="1" applyFill="1" applyBorder="1" applyAlignment="1">
      <alignment vertical="center" wrapText="1"/>
    </xf>
    <xf numFmtId="0" fontId="24" fillId="0" borderId="85" xfId="72" applyFont="1" applyFill="1" applyBorder="1" applyAlignment="1">
      <alignment vertical="center" wrapText="1"/>
    </xf>
    <xf numFmtId="0" fontId="24" fillId="0" borderId="55" xfId="72" applyFont="1" applyFill="1" applyBorder="1" applyAlignment="1">
      <alignment vertical="center" wrapText="1"/>
    </xf>
    <xf numFmtId="4" fontId="82" fillId="0" borderId="15" xfId="0" applyNumberFormat="1" applyFont="1" applyFill="1" applyBorder="1" applyAlignment="1">
      <alignment vertical="center"/>
    </xf>
    <xf numFmtId="0" fontId="24" fillId="0" borderId="173" xfId="72" applyFont="1" applyFill="1" applyBorder="1" applyAlignment="1">
      <alignment vertical="center" wrapText="1"/>
    </xf>
    <xf numFmtId="0" fontId="32" fillId="0" borderId="65" xfId="72" applyFont="1" applyFill="1" applyBorder="1" applyAlignment="1">
      <alignment vertical="center" wrapText="1"/>
    </xf>
    <xf numFmtId="4" fontId="82" fillId="61" borderId="37" xfId="0" applyNumberFormat="1" applyFont="1" applyFill="1" applyBorder="1" applyAlignment="1">
      <alignment vertical="center"/>
    </xf>
    <xf numFmtId="4" fontId="32" fillId="61" borderId="47" xfId="0" applyNumberFormat="1" applyFont="1" applyFill="1" applyBorder="1" applyAlignment="1">
      <alignment vertical="center"/>
    </xf>
    <xf numFmtId="49" fontId="24" fillId="0" borderId="124" xfId="0" applyNumberFormat="1" applyFont="1" applyFill="1" applyBorder="1" applyAlignment="1">
      <alignment horizontal="left" vertical="center" wrapText="1"/>
    </xf>
    <xf numFmtId="0" fontId="32" fillId="0" borderId="140" xfId="72" applyFont="1" applyFill="1" applyBorder="1" applyAlignment="1">
      <alignment horizontal="center" vertical="center"/>
    </xf>
    <xf numFmtId="0" fontId="24" fillId="0" borderId="151" xfId="0" applyFont="1" applyBorder="1" applyAlignment="1">
      <alignment horizontal="center" vertical="center"/>
    </xf>
    <xf numFmtId="49" fontId="24" fillId="0" borderId="88" xfId="0" applyNumberFormat="1" applyFont="1" applyFill="1" applyBorder="1" applyAlignment="1">
      <alignment horizontal="left" vertical="center" wrapText="1"/>
    </xf>
    <xf numFmtId="4" fontId="38" fillId="0" borderId="21" xfId="72" applyNumberFormat="1" applyFont="1" applyFill="1" applyBorder="1" applyAlignment="1">
      <alignment vertical="center" wrapText="1"/>
    </xf>
    <xf numFmtId="4" fontId="32" fillId="61" borderId="127" xfId="0" applyNumberFormat="1" applyFont="1" applyFill="1" applyBorder="1" applyAlignment="1">
      <alignment vertical="center"/>
    </xf>
    <xf numFmtId="4" fontId="72" fillId="58" borderId="53" xfId="72" applyNumberFormat="1" applyFont="1" applyFill="1" applyBorder="1" applyAlignment="1">
      <alignment horizontal="right" vertical="center" wrapText="1"/>
    </xf>
    <xf numFmtId="4" fontId="71" fillId="58" borderId="53" xfId="72" applyNumberFormat="1" applyFont="1" applyFill="1" applyBorder="1" applyAlignment="1">
      <alignment horizontal="right" vertical="center" wrapText="1"/>
    </xf>
    <xf numFmtId="169" fontId="71" fillId="61" borderId="37" xfId="72" applyNumberFormat="1" applyFont="1" applyFill="1" applyBorder="1" applyAlignment="1">
      <alignment horizontal="right" vertical="center" wrapText="1"/>
    </xf>
    <xf numFmtId="4" fontId="71" fillId="58" borderId="51" xfId="72" applyNumberFormat="1" applyFont="1" applyFill="1" applyBorder="1" applyAlignment="1">
      <alignment horizontal="right" vertical="center" wrapText="1"/>
    </xf>
    <xf numFmtId="0" fontId="71" fillId="0" borderId="62" xfId="72" applyFont="1" applyFill="1" applyBorder="1" applyAlignment="1">
      <alignment horizontal="left" vertical="center" wrapText="1"/>
    </xf>
    <xf numFmtId="4" fontId="72" fillId="59" borderId="51" xfId="72" applyNumberFormat="1" applyFont="1" applyFill="1" applyBorder="1" applyAlignment="1">
      <alignment horizontal="right" vertical="center" wrapText="1"/>
    </xf>
    <xf numFmtId="0" fontId="24" fillId="0" borderId="130" xfId="72" applyFont="1" applyFill="1" applyBorder="1" applyAlignment="1">
      <alignment horizontal="center" vertical="center" wrapText="1"/>
    </xf>
    <xf numFmtId="0" fontId="24" fillId="0" borderId="76" xfId="72" applyFont="1" applyFill="1" applyBorder="1" applyAlignment="1">
      <alignment horizontal="center" vertical="center" wrapText="1"/>
    </xf>
    <xf numFmtId="49" fontId="24" fillId="0" borderId="27" xfId="72" applyNumberFormat="1" applyFont="1" applyFill="1" applyBorder="1" applyAlignment="1">
      <alignment horizontal="center" vertical="center" wrapText="1"/>
    </xf>
    <xf numFmtId="4" fontId="72" fillId="61" borderId="63" xfId="72" applyNumberFormat="1" applyFont="1" applyFill="1" applyBorder="1" applyAlignment="1">
      <alignment horizontal="right" vertical="center" wrapText="1"/>
    </xf>
    <xf numFmtId="4" fontId="71" fillId="61" borderId="63" xfId="72" applyNumberFormat="1" applyFont="1" applyFill="1" applyBorder="1" applyAlignment="1">
      <alignment horizontal="right" vertical="center" wrapText="1"/>
    </xf>
    <xf numFmtId="4" fontId="71" fillId="61" borderId="129" xfId="72" applyNumberFormat="1" applyFont="1" applyFill="1" applyBorder="1" applyAlignment="1">
      <alignment horizontal="right" vertical="center" wrapText="1"/>
    </xf>
    <xf numFmtId="4" fontId="71" fillId="61" borderId="77" xfId="72" applyNumberFormat="1" applyFont="1" applyFill="1" applyBorder="1" applyAlignment="1">
      <alignment horizontal="right" vertical="center" wrapText="1"/>
    </xf>
    <xf numFmtId="0" fontId="82" fillId="0" borderId="12" xfId="72" applyFont="1" applyFill="1" applyBorder="1" applyAlignment="1">
      <alignment horizontal="center" vertical="center"/>
    </xf>
    <xf numFmtId="4" fontId="32" fillId="59" borderId="43" xfId="72" applyNumberFormat="1" applyFont="1" applyFill="1" applyBorder="1" applyAlignment="1">
      <alignment vertical="center"/>
    </xf>
    <xf numFmtId="4" fontId="32" fillId="59" borderId="53" xfId="72" applyNumberFormat="1" applyFont="1" applyFill="1" applyBorder="1" applyAlignment="1">
      <alignment vertical="center"/>
    </xf>
    <xf numFmtId="4" fontId="24" fillId="59" borderId="51" xfId="72" applyNumberFormat="1" applyFont="1" applyFill="1" applyBorder="1" applyAlignment="1">
      <alignment vertical="center"/>
    </xf>
    <xf numFmtId="4" fontId="82" fillId="59" borderId="53" xfId="0" applyNumberFormat="1" applyFont="1" applyFill="1" applyBorder="1" applyAlignment="1">
      <alignment vertical="center"/>
    </xf>
    <xf numFmtId="0" fontId="32" fillId="0" borderId="61" xfId="72" applyFont="1" applyFill="1" applyBorder="1" applyAlignment="1">
      <alignment horizontal="left" vertical="center"/>
    </xf>
    <xf numFmtId="0" fontId="32" fillId="0" borderId="17" xfId="72" applyFont="1" applyFill="1" applyBorder="1" applyAlignment="1">
      <alignment horizontal="left" vertical="center"/>
    </xf>
    <xf numFmtId="0" fontId="24" fillId="0" borderId="62" xfId="72" applyFont="1" applyFill="1" applyBorder="1" applyAlignment="1">
      <alignment horizontal="left" vertical="center"/>
    </xf>
    <xf numFmtId="0" fontId="32" fillId="0" borderId="15" xfId="72" applyFont="1" applyFill="1" applyBorder="1" applyAlignment="1">
      <alignment vertical="center"/>
    </xf>
    <xf numFmtId="0" fontId="82" fillId="0" borderId="15" xfId="72" applyFont="1" applyFill="1" applyBorder="1" applyAlignment="1">
      <alignment vertical="center"/>
    </xf>
    <xf numFmtId="4" fontId="82" fillId="0" borderId="15" xfId="72" applyNumberFormat="1" applyFont="1" applyFill="1" applyBorder="1" applyAlignment="1">
      <alignment vertical="center"/>
    </xf>
    <xf numFmtId="4" fontId="82" fillId="0" borderId="15" xfId="72" applyNumberFormat="1" applyFont="1" applyFill="1" applyBorder="1" applyAlignment="1">
      <alignment vertical="center" wrapText="1"/>
    </xf>
    <xf numFmtId="4" fontId="24" fillId="61" borderId="37" xfId="72" applyNumberFormat="1" applyFont="1" applyFill="1" applyBorder="1" applyAlignment="1">
      <alignment vertical="center"/>
    </xf>
    <xf numFmtId="4" fontId="32" fillId="61" borderId="53" xfId="72" applyNumberFormat="1" applyFont="1" applyFill="1" applyBorder="1" applyAlignment="1">
      <alignment vertical="center"/>
    </xf>
    <xf numFmtId="4" fontId="24" fillId="61" borderId="51" xfId="72" applyNumberFormat="1" applyFont="1" applyFill="1" applyBorder="1" applyAlignment="1">
      <alignment vertical="center"/>
    </xf>
    <xf numFmtId="4" fontId="82" fillId="61" borderId="53" xfId="0" applyNumberFormat="1" applyFont="1" applyFill="1" applyBorder="1" applyAlignment="1">
      <alignment vertical="center"/>
    </xf>
    <xf numFmtId="4" fontId="74" fillId="61" borderId="53" xfId="0" applyNumberFormat="1" applyFont="1" applyFill="1" applyBorder="1" applyAlignment="1">
      <alignment vertical="center"/>
    </xf>
    <xf numFmtId="4" fontId="82" fillId="61" borderId="37" xfId="72" applyNumberFormat="1" applyFont="1" applyFill="1" applyBorder="1" applyAlignment="1">
      <alignment vertical="center"/>
    </xf>
    <xf numFmtId="4" fontId="82" fillId="61" borderId="47" xfId="0" applyNumberFormat="1" applyFont="1" applyFill="1" applyBorder="1"/>
    <xf numFmtId="4" fontId="32" fillId="58" borderId="53" xfId="72" applyNumberFormat="1" applyFont="1" applyFill="1" applyBorder="1" applyAlignment="1">
      <alignment vertical="center"/>
    </xf>
    <xf numFmtId="4" fontId="82" fillId="58" borderId="53" xfId="0" applyNumberFormat="1" applyFont="1" applyFill="1" applyBorder="1" applyAlignment="1">
      <alignment vertical="center"/>
    </xf>
    <xf numFmtId="4" fontId="74" fillId="58" borderId="53" xfId="0" applyNumberFormat="1" applyFont="1" applyFill="1" applyBorder="1" applyAlignment="1">
      <alignment vertical="center"/>
    </xf>
    <xf numFmtId="4" fontId="82" fillId="58" borderId="37" xfId="72" applyNumberFormat="1" applyFont="1" applyFill="1" applyBorder="1" applyAlignment="1">
      <alignment vertical="center"/>
    </xf>
    <xf numFmtId="0" fontId="24" fillId="58" borderId="47" xfId="0" applyFont="1" applyFill="1" applyBorder="1"/>
    <xf numFmtId="0" fontId="82" fillId="0" borderId="65" xfId="0" applyFont="1" applyBorder="1"/>
    <xf numFmtId="0" fontId="24" fillId="0" borderId="47" xfId="0" applyFont="1" applyBorder="1"/>
    <xf numFmtId="4" fontId="24" fillId="61" borderId="78" xfId="72" applyNumberFormat="1" applyFont="1" applyFill="1" applyBorder="1"/>
    <xf numFmtId="4" fontId="24" fillId="58" borderId="69" xfId="72" applyNumberFormat="1" applyFont="1" applyFill="1" applyBorder="1"/>
    <xf numFmtId="0" fontId="24" fillId="0" borderId="66" xfId="72" applyFont="1" applyBorder="1"/>
    <xf numFmtId="4" fontId="32" fillId="61" borderId="73" xfId="72" applyNumberFormat="1" applyFont="1" applyFill="1" applyBorder="1"/>
    <xf numFmtId="4" fontId="24" fillId="61" borderId="174" xfId="72" applyNumberFormat="1" applyFont="1" applyFill="1" applyBorder="1" applyAlignment="1">
      <alignment vertical="center" wrapText="1"/>
    </xf>
    <xf numFmtId="4" fontId="24" fillId="0" borderId="0" xfId="72" applyNumberFormat="1" applyFont="1" applyFill="1" applyBorder="1" applyAlignment="1"/>
    <xf numFmtId="0" fontId="24" fillId="0" borderId="0" xfId="72" applyFont="1" applyBorder="1"/>
    <xf numFmtId="4" fontId="24" fillId="58" borderId="51" xfId="72" applyNumberFormat="1" applyFont="1" applyFill="1" applyBorder="1" applyAlignment="1">
      <alignment horizontal="right" vertical="center" wrapText="1"/>
    </xf>
    <xf numFmtId="0" fontId="24" fillId="0" borderId="17" xfId="72" applyFont="1" applyFill="1" applyBorder="1" applyAlignment="1">
      <alignment vertical="center"/>
    </xf>
    <xf numFmtId="4" fontId="24" fillId="58" borderId="37" xfId="72" applyNumberFormat="1" applyFont="1" applyFill="1" applyBorder="1" applyAlignment="1">
      <alignment horizontal="right" vertical="center" wrapText="1"/>
    </xf>
    <xf numFmtId="4" fontId="24" fillId="0" borderId="0" xfId="72" applyNumberFormat="1" applyFont="1" applyFill="1" applyBorder="1" applyAlignment="1">
      <alignment vertical="center" wrapText="1"/>
    </xf>
    <xf numFmtId="0" fontId="32" fillId="0" borderId="16" xfId="72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76" xfId="72" applyFont="1" applyBorder="1" applyAlignment="1">
      <alignment horizontal="center" vertical="center"/>
    </xf>
    <xf numFmtId="0" fontId="32" fillId="0" borderId="15" xfId="72" applyFont="1" applyBorder="1" applyAlignment="1">
      <alignment vertical="center"/>
    </xf>
    <xf numFmtId="0" fontId="45" fillId="0" borderId="29" xfId="73" applyFont="1" applyFill="1" applyBorder="1" applyAlignment="1">
      <alignment vertical="center" wrapText="1"/>
    </xf>
    <xf numFmtId="4" fontId="43" fillId="59" borderId="53" xfId="70" applyNumberFormat="1" applyFont="1" applyFill="1" applyBorder="1" applyAlignment="1">
      <alignment vertical="center" wrapText="1"/>
    </xf>
    <xf numFmtId="4" fontId="24" fillId="0" borderId="37" xfId="70" applyNumberFormat="1" applyFont="1" applyFill="1" applyBorder="1" applyAlignment="1">
      <alignment vertical="center" wrapText="1"/>
    </xf>
    <xf numFmtId="0" fontId="24" fillId="0" borderId="135" xfId="72" applyFont="1" applyFill="1" applyBorder="1" applyAlignment="1">
      <alignment horizontal="center" vertical="center" wrapText="1"/>
    </xf>
    <xf numFmtId="0" fontId="27" fillId="58" borderId="36" xfId="68" applyFont="1" applyFill="1" applyBorder="1" applyAlignment="1">
      <alignment horizontal="center" vertical="center"/>
    </xf>
    <xf numFmtId="0" fontId="8" fillId="0" borderId="0" xfId="68" applyAlignment="1">
      <alignment vertical="center"/>
    </xf>
    <xf numFmtId="4" fontId="37" fillId="0" borderId="36" xfId="68" applyNumberFormat="1" applyFont="1" applyFill="1" applyBorder="1" applyAlignment="1">
      <alignment vertical="center"/>
    </xf>
    <xf numFmtId="0" fontId="36" fillId="0" borderId="71" xfId="68" applyFont="1" applyBorder="1" applyAlignment="1">
      <alignment horizontal="center" vertical="center"/>
    </xf>
    <xf numFmtId="0" fontId="36" fillId="0" borderId="72" xfId="68" applyFont="1" applyBorder="1" applyAlignment="1">
      <alignment horizontal="center" vertical="center"/>
    </xf>
    <xf numFmtId="0" fontId="37" fillId="0" borderId="72" xfId="68" applyFont="1" applyBorder="1" applyAlignment="1">
      <alignment horizontal="center" vertical="center"/>
    </xf>
    <xf numFmtId="0" fontId="36" fillId="0" borderId="40" xfId="68" applyFont="1" applyBorder="1" applyAlignment="1">
      <alignment horizontal="center" vertical="center"/>
    </xf>
    <xf numFmtId="4" fontId="30" fillId="58" borderId="18" xfId="68" applyNumberFormat="1" applyFont="1" applyFill="1" applyBorder="1" applyAlignment="1">
      <alignment vertical="center"/>
    </xf>
    <xf numFmtId="0" fontId="30" fillId="0" borderId="21" xfId="68" applyFont="1" applyBorder="1" applyAlignment="1">
      <alignment horizontal="center" vertical="center"/>
    </xf>
    <xf numFmtId="0" fontId="34" fillId="0" borderId="35" xfId="68" applyFont="1" applyBorder="1" applyAlignment="1">
      <alignment horizontal="center" vertical="center"/>
    </xf>
    <xf numFmtId="0" fontId="24" fillId="0" borderId="33" xfId="68" applyFont="1" applyBorder="1" applyAlignment="1">
      <alignment horizontal="center" vertical="center"/>
    </xf>
    <xf numFmtId="0" fontId="24" fillId="0" borderId="32" xfId="68" applyFont="1" applyBorder="1" applyAlignment="1">
      <alignment horizontal="center" vertical="center"/>
    </xf>
    <xf numFmtId="0" fontId="97" fillId="0" borderId="0" xfId="72" applyFont="1" applyFill="1" applyBorder="1" applyAlignment="1">
      <alignment horizontal="center" vertical="center" wrapText="1"/>
    </xf>
    <xf numFmtId="4" fontId="86" fillId="0" borderId="0" xfId="72" applyNumberFormat="1" applyFont="1" applyFill="1" applyBorder="1" applyAlignment="1">
      <alignment horizontal="center"/>
    </xf>
    <xf numFmtId="0" fontId="24" fillId="0" borderId="13" xfId="74" applyFont="1" applyFill="1" applyBorder="1" applyAlignment="1">
      <alignment horizontal="left" vertical="center"/>
    </xf>
    <xf numFmtId="0" fontId="24" fillId="0" borderId="16" xfId="74" applyFont="1" applyFill="1" applyBorder="1" applyAlignment="1">
      <alignment vertical="center"/>
    </xf>
    <xf numFmtId="49" fontId="24" fillId="0" borderId="15" xfId="74" applyNumberFormat="1" applyFont="1" applyFill="1" applyBorder="1" applyAlignment="1">
      <alignment horizontal="center" vertical="center"/>
    </xf>
    <xf numFmtId="4" fontId="24" fillId="59" borderId="47" xfId="67" applyNumberFormat="1" applyFont="1" applyFill="1" applyBorder="1" applyAlignment="1">
      <alignment vertical="center"/>
    </xf>
    <xf numFmtId="0" fontId="24" fillId="0" borderId="12" xfId="75" applyFont="1" applyFill="1" applyBorder="1" applyAlignment="1">
      <alignment horizontal="center" vertical="center"/>
    </xf>
    <xf numFmtId="0" fontId="24" fillId="0" borderId="54" xfId="75" applyFont="1" applyFill="1" applyBorder="1" applyAlignment="1">
      <alignment horizontal="center" vertical="center"/>
    </xf>
    <xf numFmtId="4" fontId="82" fillId="61" borderId="37" xfId="67" applyNumberFormat="1" applyFont="1" applyFill="1" applyBorder="1" applyAlignment="1">
      <alignment vertical="center"/>
    </xf>
    <xf numFmtId="4" fontId="82" fillId="61" borderId="47" xfId="67" applyNumberFormat="1" applyFont="1" applyFill="1" applyBorder="1" applyAlignment="1">
      <alignment vertical="center"/>
    </xf>
    <xf numFmtId="49" fontId="24" fillId="0" borderId="0" xfId="73" applyNumberFormat="1" applyFont="1" applyFill="1" applyBorder="1" applyAlignment="1">
      <alignment horizontal="center" vertical="center"/>
    </xf>
    <xf numFmtId="49" fontId="24" fillId="0" borderId="13" xfId="73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27" fillId="0" borderId="0" xfId="0" applyFont="1"/>
    <xf numFmtId="4" fontId="27" fillId="58" borderId="47" xfId="0" applyNumberFormat="1" applyFont="1" applyFill="1" applyBorder="1" applyAlignment="1">
      <alignment vertical="center"/>
    </xf>
    <xf numFmtId="4" fontId="71" fillId="58" borderId="21" xfId="67" applyNumberFormat="1" applyFont="1" applyFill="1" applyBorder="1" applyAlignment="1">
      <alignment vertical="center"/>
    </xf>
    <xf numFmtId="49" fontId="24" fillId="0" borderId="11" xfId="72" applyNumberFormat="1" applyFont="1" applyBorder="1" applyAlignment="1">
      <alignment horizontal="center" vertical="center"/>
    </xf>
    <xf numFmtId="0" fontId="32" fillId="0" borderId="61" xfId="78" applyFont="1" applyBorder="1"/>
    <xf numFmtId="0" fontId="24" fillId="0" borderId="66" xfId="0" applyFont="1" applyBorder="1" applyAlignment="1">
      <alignment vertical="center" wrapText="1"/>
    </xf>
    <xf numFmtId="0" fontId="42" fillId="0" borderId="60" xfId="72" applyFont="1" applyBorder="1" applyAlignment="1">
      <alignment horizontal="center" vertical="center" wrapText="1"/>
    </xf>
    <xf numFmtId="0" fontId="24" fillId="0" borderId="159" xfId="72" applyFont="1" applyBorder="1" applyAlignment="1">
      <alignment horizontal="center" vertical="center" wrapText="1"/>
    </xf>
    <xf numFmtId="0" fontId="24" fillId="0" borderId="65" xfId="73" applyFont="1" applyFill="1" applyBorder="1" applyAlignment="1">
      <alignment horizontal="left" vertical="center" wrapText="1"/>
    </xf>
    <xf numFmtId="4" fontId="32" fillId="58" borderId="43" xfId="78" applyNumberFormat="1" applyFont="1" applyFill="1" applyBorder="1"/>
    <xf numFmtId="4" fontId="32" fillId="58" borderId="53" xfId="78" applyNumberFormat="1" applyFont="1" applyFill="1" applyBorder="1" applyAlignment="1">
      <alignment vertical="center"/>
    </xf>
    <xf numFmtId="4" fontId="24" fillId="58" borderId="47" xfId="69" applyNumberFormat="1" applyFont="1" applyFill="1" applyBorder="1" applyAlignment="1">
      <alignment horizontal="right"/>
    </xf>
    <xf numFmtId="0" fontId="24" fillId="0" borderId="54" xfId="77" applyFont="1" applyFill="1" applyBorder="1" applyAlignment="1">
      <alignment horizontal="center"/>
    </xf>
    <xf numFmtId="49" fontId="24" fillId="0" borderId="56" xfId="77" applyNumberFormat="1" applyFont="1" applyBorder="1" applyAlignment="1">
      <alignment horizontal="center"/>
    </xf>
    <xf numFmtId="0" fontId="24" fillId="0" borderId="65" xfId="69" applyFont="1" applyBorder="1" applyAlignment="1">
      <alignment horizontal="left" wrapText="1"/>
    </xf>
    <xf numFmtId="4" fontId="24" fillId="61" borderId="47" xfId="69" applyNumberFormat="1" applyFont="1" applyFill="1" applyBorder="1" applyAlignment="1">
      <alignment horizontal="right"/>
    </xf>
    <xf numFmtId="4" fontId="24" fillId="59" borderId="47" xfId="69" applyNumberFormat="1" applyFont="1" applyFill="1" applyBorder="1" applyAlignment="1">
      <alignment horizontal="right"/>
    </xf>
    <xf numFmtId="49" fontId="24" fillId="0" borderId="15" xfId="75" applyNumberFormat="1" applyFont="1" applyFill="1" applyBorder="1" applyAlignment="1">
      <alignment horizontal="center" vertical="center"/>
    </xf>
    <xf numFmtId="0" fontId="8" fillId="0" borderId="0" xfId="72" applyFont="1" applyFill="1" applyBorder="1" applyAlignment="1">
      <alignment horizontal="center"/>
    </xf>
    <xf numFmtId="49" fontId="24" fillId="0" borderId="0" xfId="0" quotePrefix="1" applyNumberFormat="1" applyFont="1" applyBorder="1" applyAlignment="1">
      <alignment horizontal="center" vertical="center"/>
    </xf>
    <xf numFmtId="0" fontId="24" fillId="0" borderId="108" xfId="72" applyFont="1" applyFill="1" applyBorder="1" applyAlignment="1">
      <alignment horizontal="left" vertical="center" wrapText="1"/>
    </xf>
    <xf numFmtId="49" fontId="24" fillId="0" borderId="27" xfId="0" quotePrefix="1" applyNumberFormat="1" applyFont="1" applyBorder="1" applyAlignment="1">
      <alignment horizontal="center" vertical="center" wrapText="1"/>
    </xf>
    <xf numFmtId="49" fontId="24" fillId="0" borderId="0" xfId="0" quotePrefix="1" applyNumberFormat="1" applyFont="1" applyFill="1" applyBorder="1" applyAlignment="1">
      <alignment horizontal="center" vertical="center"/>
    </xf>
    <xf numFmtId="0" fontId="24" fillId="0" borderId="26" xfId="73" applyFont="1" applyFill="1" applyBorder="1" applyAlignment="1">
      <alignment vertical="center" wrapText="1"/>
    </xf>
    <xf numFmtId="0" fontId="24" fillId="0" borderId="26" xfId="73" applyFont="1" applyFill="1" applyBorder="1" applyAlignment="1">
      <alignment horizontal="left" vertical="center" wrapText="1"/>
    </xf>
    <xf numFmtId="0" fontId="24" fillId="0" borderId="39" xfId="73" applyFont="1" applyFill="1" applyBorder="1" applyAlignment="1">
      <alignment horizontal="left" vertical="center" wrapText="1"/>
    </xf>
    <xf numFmtId="4" fontId="32" fillId="61" borderId="73" xfId="0" applyNumberFormat="1" applyFont="1" applyFill="1" applyBorder="1" applyAlignment="1">
      <alignment vertical="center"/>
    </xf>
    <xf numFmtId="4" fontId="24" fillId="61" borderId="63" xfId="0" applyNumberFormat="1" applyFont="1" applyFill="1" applyBorder="1" applyAlignment="1">
      <alignment vertical="center"/>
    </xf>
    <xf numFmtId="4" fontId="24" fillId="61" borderId="74" xfId="0" applyNumberFormat="1" applyFont="1" applyFill="1" applyBorder="1" applyAlignment="1">
      <alignment vertical="center"/>
    </xf>
    <xf numFmtId="4" fontId="24" fillId="61" borderId="135" xfId="0" applyNumberFormat="1" applyFont="1" applyFill="1" applyBorder="1" applyAlignment="1">
      <alignment vertical="center"/>
    </xf>
    <xf numFmtId="4" fontId="24" fillId="61" borderId="77" xfId="0" applyNumberFormat="1" applyFont="1" applyFill="1" applyBorder="1" applyAlignment="1">
      <alignment vertical="center"/>
    </xf>
    <xf numFmtId="4" fontId="103" fillId="58" borderId="43" xfId="73" applyNumberFormat="1" applyFont="1" applyFill="1" applyBorder="1" applyAlignment="1">
      <alignment vertical="center"/>
    </xf>
    <xf numFmtId="4" fontId="103" fillId="58" borderId="37" xfId="73" applyNumberFormat="1" applyFont="1" applyFill="1" applyBorder="1" applyAlignment="1">
      <alignment vertical="center"/>
    </xf>
    <xf numFmtId="4" fontId="39" fillId="58" borderId="21" xfId="72" applyNumberFormat="1" applyFont="1" applyFill="1" applyBorder="1" applyAlignment="1">
      <alignment vertical="center" wrapText="1"/>
    </xf>
    <xf numFmtId="49" fontId="24" fillId="0" borderId="17" xfId="73" applyNumberFormat="1" applyFont="1" applyFill="1" applyBorder="1" applyAlignment="1">
      <alignment horizontal="center" vertical="center"/>
    </xf>
    <xf numFmtId="4" fontId="24" fillId="61" borderId="129" xfId="0" applyNumberFormat="1" applyFont="1" applyFill="1" applyBorder="1" applyAlignment="1">
      <alignment horizontal="right" vertical="center"/>
    </xf>
    <xf numFmtId="4" fontId="24" fillId="0" borderId="64" xfId="0" applyNumberFormat="1" applyFont="1" applyBorder="1" applyAlignment="1">
      <alignment horizontal="left" vertical="center"/>
    </xf>
    <xf numFmtId="4" fontId="24" fillId="58" borderId="51" xfId="0" applyNumberFormat="1" applyFont="1" applyFill="1" applyBorder="1" applyAlignment="1">
      <alignment horizontal="right" vertical="center"/>
    </xf>
    <xf numFmtId="4" fontId="24" fillId="58" borderId="37" xfId="0" applyNumberFormat="1" applyFont="1" applyFill="1" applyBorder="1" applyAlignment="1">
      <alignment horizontal="right" vertical="center"/>
    </xf>
    <xf numFmtId="4" fontId="24" fillId="58" borderId="47" xfId="0" applyNumberFormat="1" applyFont="1" applyFill="1" applyBorder="1" applyAlignment="1">
      <alignment horizontal="right" vertical="center"/>
    </xf>
    <xf numFmtId="0" fontId="24" fillId="0" borderId="26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68" xfId="73" applyFont="1" applyFill="1" applyBorder="1" applyAlignment="1">
      <alignment horizontal="left" vertical="center" wrapText="1"/>
    </xf>
    <xf numFmtId="0" fontId="24" fillId="0" borderId="88" xfId="73" applyFont="1" applyFill="1" applyBorder="1" applyAlignment="1">
      <alignment horizontal="left" vertical="center" wrapText="1"/>
    </xf>
    <xf numFmtId="4" fontId="24" fillId="61" borderId="63" xfId="0" applyNumberFormat="1" applyFont="1" applyFill="1" applyBorder="1" applyAlignment="1">
      <alignment horizontal="right" vertical="center"/>
    </xf>
    <xf numFmtId="4" fontId="24" fillId="0" borderId="68" xfId="0" applyNumberFormat="1" applyFont="1" applyBorder="1" applyAlignment="1">
      <alignment horizontal="left" vertical="center"/>
    </xf>
    <xf numFmtId="0" fontId="32" fillId="0" borderId="52" xfId="75" applyFont="1" applyFill="1" applyBorder="1" applyAlignment="1">
      <alignment vertical="center"/>
    </xf>
    <xf numFmtId="4" fontId="24" fillId="0" borderId="52" xfId="75" applyNumberFormat="1" applyFont="1" applyFill="1" applyBorder="1" applyAlignment="1">
      <alignment horizontal="center" vertical="center"/>
    </xf>
    <xf numFmtId="0" fontId="24" fillId="0" borderId="26" xfId="75" applyFont="1" applyFill="1" applyBorder="1" applyAlignment="1">
      <alignment vertical="center"/>
    </xf>
    <xf numFmtId="4" fontId="32" fillId="61" borderId="63" xfId="75" applyNumberFormat="1" applyFont="1" applyFill="1" applyBorder="1" applyAlignment="1">
      <alignment vertical="center"/>
    </xf>
    <xf numFmtId="4" fontId="24" fillId="0" borderId="68" xfId="75" applyNumberFormat="1" applyFont="1" applyFill="1" applyBorder="1" applyAlignment="1">
      <alignment horizontal="center" vertical="center"/>
    </xf>
    <xf numFmtId="0" fontId="24" fillId="0" borderId="74" xfId="67" applyFont="1" applyFill="1" applyBorder="1" applyAlignment="1">
      <alignment horizontal="center" vertical="center"/>
    </xf>
    <xf numFmtId="0" fontId="24" fillId="0" borderId="29" xfId="75" applyFont="1" applyFill="1" applyBorder="1" applyAlignment="1">
      <alignment vertical="center"/>
    </xf>
    <xf numFmtId="0" fontId="32" fillId="0" borderId="74" xfId="72" applyNumberFormat="1" applyFont="1" applyFill="1" applyBorder="1" applyAlignment="1">
      <alignment horizontal="center" vertical="center"/>
    </xf>
    <xf numFmtId="4" fontId="32" fillId="0" borderId="29" xfId="72" applyNumberFormat="1" applyFont="1" applyFill="1" applyBorder="1" applyAlignment="1">
      <alignment vertical="center"/>
    </xf>
    <xf numFmtId="0" fontId="24" fillId="0" borderId="63" xfId="72" applyNumberFormat="1" applyFont="1" applyFill="1" applyBorder="1" applyAlignment="1">
      <alignment horizontal="center" vertical="center"/>
    </xf>
    <xf numFmtId="4" fontId="24" fillId="0" borderId="26" xfId="72" applyNumberFormat="1" applyFont="1" applyFill="1" applyBorder="1" applyAlignment="1">
      <alignment vertical="center"/>
    </xf>
    <xf numFmtId="0" fontId="24" fillId="0" borderId="12" xfId="72" applyNumberFormat="1" applyFont="1" applyFill="1" applyBorder="1" applyAlignment="1">
      <alignment horizontal="center" vertical="center"/>
    </xf>
    <xf numFmtId="0" fontId="28" fillId="0" borderId="31" xfId="72" applyFont="1" applyBorder="1" applyAlignment="1">
      <alignment horizontal="center" vertical="center"/>
    </xf>
    <xf numFmtId="49" fontId="29" fillId="0" borderId="0" xfId="72" applyNumberFormat="1" applyFont="1" applyFill="1" applyAlignment="1">
      <alignment horizontal="center" vertical="center" wrapText="1"/>
    </xf>
    <xf numFmtId="0" fontId="27" fillId="0" borderId="71" xfId="0" applyFont="1" applyFill="1" applyBorder="1" applyAlignment="1">
      <alignment horizontal="center" vertical="center" wrapText="1"/>
    </xf>
    <xf numFmtId="0" fontId="27" fillId="59" borderId="43" xfId="77" applyFont="1" applyFill="1" applyBorder="1" applyAlignment="1">
      <alignment horizontal="center" vertical="center" wrapText="1"/>
    </xf>
    <xf numFmtId="0" fontId="27" fillId="58" borderId="43" xfId="77" applyFont="1" applyFill="1" applyBorder="1" applyAlignment="1">
      <alignment horizontal="center" vertical="center" wrapText="1"/>
    </xf>
    <xf numFmtId="0" fontId="50" fillId="61" borderId="127" xfId="0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center" vertical="center" wrapText="1"/>
    </xf>
    <xf numFmtId="0" fontId="28" fillId="0" borderId="40" xfId="72" applyFont="1" applyBorder="1" applyAlignment="1">
      <alignment horizontal="center" vertical="center"/>
    </xf>
    <xf numFmtId="0" fontId="28" fillId="0" borderId="71" xfId="72" applyFont="1" applyBorder="1" applyAlignment="1">
      <alignment horizontal="center" vertical="center"/>
    </xf>
    <xf numFmtId="0" fontId="28" fillId="0" borderId="72" xfId="72" applyFont="1" applyBorder="1" applyAlignment="1">
      <alignment horizontal="center" vertical="center"/>
    </xf>
    <xf numFmtId="49" fontId="27" fillId="0" borderId="72" xfId="0" applyNumberFormat="1" applyFont="1" applyFill="1" applyBorder="1" applyAlignment="1">
      <alignment horizontal="center" vertical="center" wrapText="1"/>
    </xf>
    <xf numFmtId="0" fontId="28" fillId="0" borderId="158" xfId="72" applyFont="1" applyBorder="1" applyAlignment="1">
      <alignment horizontal="center" vertical="center"/>
    </xf>
    <xf numFmtId="4" fontId="27" fillId="0" borderId="40" xfId="77" applyNumberFormat="1" applyFont="1" applyFill="1" applyBorder="1" applyAlignment="1">
      <alignment horizontal="center" vertical="center" wrapText="1"/>
    </xf>
    <xf numFmtId="0" fontId="27" fillId="0" borderId="0" xfId="73" applyFont="1" applyFill="1" applyBorder="1" applyAlignment="1">
      <alignment vertical="center" wrapText="1"/>
    </xf>
    <xf numFmtId="4" fontId="27" fillId="0" borderId="0" xfId="73" applyNumberFormat="1" applyFont="1" applyFill="1" applyBorder="1" applyAlignment="1">
      <alignment horizontal="right" vertical="center"/>
    </xf>
    <xf numFmtId="0" fontId="24" fillId="0" borderId="0" xfId="73" applyFont="1" applyFill="1" applyBorder="1" applyAlignment="1">
      <alignment vertical="center"/>
    </xf>
    <xf numFmtId="4" fontId="24" fillId="0" borderId="0" xfId="73" applyNumberFormat="1" applyFont="1" applyFill="1" applyBorder="1" applyAlignment="1">
      <alignment horizontal="right" vertical="center"/>
    </xf>
    <xf numFmtId="0" fontId="27" fillId="0" borderId="0" xfId="73" applyFont="1" applyFill="1" applyBorder="1" applyAlignment="1">
      <alignment vertical="center"/>
    </xf>
    <xf numFmtId="49" fontId="24" fillId="0" borderId="25" xfId="75" applyNumberFormat="1" applyFont="1" applyFill="1" applyBorder="1" applyAlignment="1">
      <alignment horizontal="center" vertical="center"/>
    </xf>
    <xf numFmtId="0" fontId="32" fillId="0" borderId="15" xfId="75" applyFont="1" applyFill="1" applyBorder="1"/>
    <xf numFmtId="0" fontId="32" fillId="0" borderId="17" xfId="75" applyFont="1" applyFill="1" applyBorder="1"/>
    <xf numFmtId="0" fontId="24" fillId="0" borderId="15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32" fillId="0" borderId="60" xfId="67" applyFont="1" applyFill="1" applyBorder="1" applyAlignment="1">
      <alignment horizontal="center"/>
    </xf>
    <xf numFmtId="0" fontId="32" fillId="0" borderId="76" xfId="67" applyFont="1" applyFill="1" applyBorder="1" applyAlignment="1">
      <alignment horizontal="center"/>
    </xf>
    <xf numFmtId="0" fontId="32" fillId="0" borderId="75" xfId="67" applyFont="1" applyFill="1" applyBorder="1" applyAlignment="1">
      <alignment horizontal="center"/>
    </xf>
    <xf numFmtId="0" fontId="24" fillId="0" borderId="7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99" xfId="0" applyFont="1" applyBorder="1" applyAlignment="1">
      <alignment horizontal="center" vertical="center"/>
    </xf>
    <xf numFmtId="0" fontId="32" fillId="0" borderId="99" xfId="67" applyFont="1" applyFill="1" applyBorder="1" applyAlignment="1">
      <alignment horizontal="center" vertical="center"/>
    </xf>
    <xf numFmtId="0" fontId="24" fillId="0" borderId="130" xfId="0" applyFont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124" xfId="0" applyFont="1" applyBorder="1" applyAlignment="1">
      <alignment vertical="center"/>
    </xf>
    <xf numFmtId="4" fontId="32" fillId="0" borderId="68" xfId="75" applyNumberFormat="1" applyFont="1" applyFill="1" applyBorder="1" applyAlignment="1">
      <alignment vertical="center"/>
    </xf>
    <xf numFmtId="4" fontId="32" fillId="0" borderId="88" xfId="75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/>
    </xf>
    <xf numFmtId="0" fontId="24" fillId="0" borderId="0" xfId="73" applyFont="1" applyFill="1" applyBorder="1" applyAlignment="1">
      <alignment vertical="center" wrapText="1"/>
    </xf>
    <xf numFmtId="4" fontId="71" fillId="58" borderId="63" xfId="72" applyNumberFormat="1" applyFont="1" applyFill="1" applyBorder="1" applyAlignment="1">
      <alignment horizontal="right" vertical="center" wrapText="1"/>
    </xf>
    <xf numFmtId="4" fontId="71" fillId="58" borderId="77" xfId="72" applyNumberFormat="1" applyFont="1" applyFill="1" applyBorder="1" applyAlignment="1">
      <alignment horizontal="right" vertical="center" wrapText="1"/>
    </xf>
    <xf numFmtId="49" fontId="24" fillId="0" borderId="25" xfId="0" applyNumberFormat="1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4" fontId="72" fillId="58" borderId="73" xfId="72" applyNumberFormat="1" applyFont="1" applyFill="1" applyBorder="1" applyAlignment="1">
      <alignment horizontal="right" vertical="center" wrapText="1"/>
    </xf>
    <xf numFmtId="4" fontId="72" fillId="58" borderId="63" xfId="72" applyNumberFormat="1" applyFont="1" applyFill="1" applyBorder="1" applyAlignment="1">
      <alignment horizontal="right" vertical="center" wrapText="1"/>
    </xf>
    <xf numFmtId="0" fontId="24" fillId="0" borderId="28" xfId="72" applyFont="1" applyFill="1" applyBorder="1" applyAlignment="1">
      <alignment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30" xfId="72" applyFont="1" applyFill="1" applyBorder="1" applyAlignment="1">
      <alignment vertical="center" wrapText="1"/>
    </xf>
    <xf numFmtId="0" fontId="24" fillId="60" borderId="26" xfId="73" applyFont="1" applyFill="1" applyBorder="1" applyAlignment="1">
      <alignment vertical="center" wrapText="1"/>
    </xf>
    <xf numFmtId="0" fontId="24" fillId="0" borderId="52" xfId="0" applyFont="1" applyBorder="1" applyAlignment="1">
      <alignment vertical="center"/>
    </xf>
    <xf numFmtId="0" fontId="24" fillId="0" borderId="95" xfId="0" applyFont="1" applyBorder="1" applyAlignment="1">
      <alignment horizontal="center" vertical="center"/>
    </xf>
    <xf numFmtId="0" fontId="24" fillId="60" borderId="96" xfId="73" applyFont="1" applyFill="1" applyBorder="1" applyAlignment="1">
      <alignment vertical="center" wrapText="1"/>
    </xf>
    <xf numFmtId="4" fontId="71" fillId="61" borderId="69" xfId="72" applyNumberFormat="1" applyFont="1" applyFill="1" applyBorder="1" applyAlignment="1">
      <alignment horizontal="right" vertical="center" wrapText="1"/>
    </xf>
    <xf numFmtId="0" fontId="71" fillId="0" borderId="139" xfId="0" applyFont="1" applyBorder="1" applyAlignment="1">
      <alignment vertical="center"/>
    </xf>
    <xf numFmtId="0" fontId="71" fillId="0" borderId="68" xfId="0" applyFont="1" applyBorder="1" applyAlignment="1">
      <alignment vertical="center"/>
    </xf>
    <xf numFmtId="0" fontId="24" fillId="0" borderId="0" xfId="73" applyFont="1" applyFill="1" applyBorder="1" applyAlignment="1">
      <alignment horizontal="left" vertical="center" wrapText="1"/>
    </xf>
    <xf numFmtId="49" fontId="24" fillId="60" borderId="13" xfId="78" applyNumberFormat="1" applyFont="1" applyFill="1" applyBorder="1" applyAlignment="1">
      <alignment horizontal="center" vertical="center"/>
    </xf>
    <xf numFmtId="4" fontId="90" fillId="0" borderId="46" xfId="0" applyNumberFormat="1" applyFont="1" applyFill="1" applyBorder="1" applyAlignment="1">
      <alignment vertical="center" wrapText="1"/>
    </xf>
    <xf numFmtId="0" fontId="24" fillId="0" borderId="175" xfId="72" applyFont="1" applyBorder="1" applyAlignment="1">
      <alignment vertical="center"/>
    </xf>
    <xf numFmtId="0" fontId="24" fillId="0" borderId="175" xfId="72" applyFont="1" applyBorder="1" applyAlignment="1">
      <alignment horizontal="left"/>
    </xf>
    <xf numFmtId="0" fontId="24" fillId="0" borderId="64" xfId="0" applyFont="1" applyBorder="1"/>
    <xf numFmtId="0" fontId="24" fillId="0" borderId="68" xfId="0" applyFont="1" applyBorder="1"/>
    <xf numFmtId="4" fontId="32" fillId="61" borderId="94" xfId="0" applyNumberFormat="1" applyFont="1" applyFill="1" applyBorder="1" applyAlignment="1">
      <alignment vertical="center" wrapText="1"/>
    </xf>
    <xf numFmtId="4" fontId="24" fillId="61" borderId="27" xfId="0" applyNumberFormat="1" applyFont="1" applyFill="1" applyBorder="1" applyAlignment="1">
      <alignment vertical="center" wrapText="1"/>
    </xf>
    <xf numFmtId="4" fontId="24" fillId="61" borderId="130" xfId="0" applyNumberFormat="1" applyFont="1" applyFill="1" applyBorder="1" applyAlignment="1">
      <alignment vertical="center" wrapText="1"/>
    </xf>
    <xf numFmtId="4" fontId="24" fillId="61" borderId="27" xfId="0" applyNumberFormat="1" applyFont="1" applyFill="1" applyBorder="1"/>
    <xf numFmtId="4" fontId="24" fillId="0" borderId="37" xfId="0" applyNumberFormat="1" applyFont="1" applyBorder="1" applyAlignment="1">
      <alignment horizontal="center"/>
    </xf>
    <xf numFmtId="4" fontId="24" fillId="0" borderId="51" xfId="0" applyNumberFormat="1" applyFont="1" applyBorder="1" applyAlignment="1">
      <alignment horizontal="center"/>
    </xf>
    <xf numFmtId="4" fontId="24" fillId="0" borderId="37" xfId="0" applyNumberFormat="1" applyFont="1" applyBorder="1"/>
    <xf numFmtId="4" fontId="24" fillId="0" borderId="47" xfId="0" applyNumberFormat="1" applyFont="1" applyBorder="1"/>
    <xf numFmtId="0" fontId="24" fillId="58" borderId="12" xfId="0" applyFont="1" applyFill="1" applyBorder="1"/>
    <xf numFmtId="0" fontId="24" fillId="58" borderId="54" xfId="0" applyFont="1" applyFill="1" applyBorder="1"/>
    <xf numFmtId="164" fontId="8" fillId="0" borderId="0" xfId="68" applyNumberFormat="1"/>
    <xf numFmtId="164" fontId="8" fillId="0" borderId="0" xfId="68" applyNumberFormat="1" applyFill="1" applyBorder="1"/>
    <xf numFmtId="4" fontId="24" fillId="0" borderId="0" xfId="114" applyNumberFormat="1" applyFont="1" applyFill="1" applyBorder="1" applyAlignment="1">
      <alignment vertical="center"/>
    </xf>
    <xf numFmtId="4" fontId="30" fillId="58" borderId="53" xfId="58" applyNumberFormat="1" applyFont="1" applyFill="1" applyBorder="1" applyAlignment="1">
      <alignment vertical="center"/>
    </xf>
    <xf numFmtId="4" fontId="30" fillId="58" borderId="37" xfId="58" applyNumberFormat="1" applyFont="1" applyFill="1" applyBorder="1" applyAlignment="1">
      <alignment vertical="center"/>
    </xf>
    <xf numFmtId="4" fontId="30" fillId="58" borderId="47" xfId="58" applyNumberFormat="1" applyFont="1" applyFill="1" applyBorder="1" applyAlignment="1">
      <alignment vertical="center"/>
    </xf>
    <xf numFmtId="4" fontId="49" fillId="0" borderId="0" xfId="0" applyNumberFormat="1" applyFont="1" applyFill="1" applyAlignment="1">
      <alignment vertical="center" wrapText="1"/>
    </xf>
    <xf numFmtId="0" fontId="0" fillId="0" borderId="0" xfId="72" applyFont="1" applyAlignment="1">
      <alignment vertical="center"/>
    </xf>
    <xf numFmtId="0" fontId="32" fillId="0" borderId="172" xfId="72" applyFont="1" applyBorder="1" applyAlignment="1">
      <alignment vertical="center"/>
    </xf>
    <xf numFmtId="0" fontId="24" fillId="0" borderId="126" xfId="72" applyFont="1" applyBorder="1" applyAlignment="1">
      <alignment vertical="center"/>
    </xf>
    <xf numFmtId="0" fontId="24" fillId="0" borderId="104" xfId="72" applyFont="1" applyBorder="1" applyAlignment="1">
      <alignment vertical="center"/>
    </xf>
    <xf numFmtId="0" fontId="32" fillId="0" borderId="85" xfId="72" applyFont="1" applyBorder="1" applyAlignment="1">
      <alignment vertical="center"/>
    </xf>
    <xf numFmtId="0" fontId="32" fillId="0" borderId="155" xfId="72" applyFont="1" applyBorder="1" applyAlignment="1">
      <alignment vertical="center"/>
    </xf>
    <xf numFmtId="0" fontId="24" fillId="0" borderId="126" xfId="72" applyFont="1" applyBorder="1" applyAlignment="1">
      <alignment vertical="center" wrapText="1"/>
    </xf>
    <xf numFmtId="0" fontId="24" fillId="0" borderId="85" xfId="72" applyFont="1" applyBorder="1" applyAlignment="1">
      <alignment vertical="center"/>
    </xf>
    <xf numFmtId="0" fontId="24" fillId="0" borderId="176" xfId="72" applyFont="1" applyBorder="1" applyAlignment="1">
      <alignment vertical="center"/>
    </xf>
    <xf numFmtId="0" fontId="24" fillId="61" borderId="48" xfId="0" applyFont="1" applyFill="1" applyBorder="1" applyAlignment="1">
      <alignment vertical="center"/>
    </xf>
    <xf numFmtId="4" fontId="24" fillId="0" borderId="43" xfId="72" applyNumberFormat="1" applyFont="1" applyFill="1" applyBorder="1" applyAlignment="1">
      <alignment horizontal="center" vertical="center" wrapText="1"/>
    </xf>
    <xf numFmtId="0" fontId="24" fillId="0" borderId="63" xfId="72" applyFont="1" applyBorder="1" applyAlignment="1">
      <alignment horizontal="center" vertical="center"/>
    </xf>
    <xf numFmtId="0" fontId="24" fillId="0" borderId="68" xfId="72" applyFont="1" applyBorder="1" applyAlignment="1">
      <alignment horizontal="left" vertical="center" wrapText="1"/>
    </xf>
    <xf numFmtId="49" fontId="24" fillId="0" borderId="13" xfId="74" applyNumberFormat="1" applyFont="1" applyFill="1" applyBorder="1" applyAlignment="1">
      <alignment horizontal="center" vertical="center"/>
    </xf>
    <xf numFmtId="4" fontId="27" fillId="0" borderId="0" xfId="73" applyNumberFormat="1" applyFont="1" applyFill="1" applyBorder="1" applyAlignment="1">
      <alignment vertical="center"/>
    </xf>
    <xf numFmtId="49" fontId="27" fillId="0" borderId="0" xfId="74" applyNumberFormat="1" applyFont="1" applyFill="1" applyBorder="1" applyAlignment="1">
      <alignment horizontal="center" vertical="center"/>
    </xf>
    <xf numFmtId="2" fontId="24" fillId="0" borderId="0" xfId="72" applyNumberFormat="1" applyFont="1" applyFill="1" applyBorder="1" applyAlignment="1">
      <alignment vertical="center"/>
    </xf>
    <xf numFmtId="2" fontId="24" fillId="0" borderId="29" xfId="72" applyNumberFormat="1" applyFont="1" applyBorder="1" applyAlignment="1">
      <alignment vertical="center"/>
    </xf>
    <xf numFmtId="2" fontId="24" fillId="0" borderId="30" xfId="72" applyNumberFormat="1" applyFont="1" applyBorder="1" applyAlignment="1">
      <alignment vertical="center"/>
    </xf>
    <xf numFmtId="0" fontId="24" fillId="0" borderId="26" xfId="73" applyFont="1" applyBorder="1" applyAlignment="1">
      <alignment vertical="center" wrapText="1"/>
    </xf>
    <xf numFmtId="0" fontId="24" fillId="0" borderId="39" xfId="73" applyFont="1" applyBorder="1" applyAlignment="1">
      <alignment vertical="center" wrapText="1"/>
    </xf>
    <xf numFmtId="4" fontId="24" fillId="61" borderId="37" xfId="73" applyNumberFormat="1" applyFont="1" applyFill="1" applyBorder="1" applyAlignment="1">
      <alignment horizontal="right" vertical="center" wrapText="1"/>
    </xf>
    <xf numFmtId="4" fontId="72" fillId="58" borderId="63" xfId="0" applyNumberFormat="1" applyFont="1" applyFill="1" applyBorder="1" applyAlignment="1">
      <alignment vertical="center" wrapText="1"/>
    </xf>
    <xf numFmtId="4" fontId="72" fillId="58" borderId="74" xfId="0" applyNumberFormat="1" applyFont="1" applyFill="1" applyBorder="1" applyAlignment="1">
      <alignment vertical="center" wrapText="1"/>
    </xf>
    <xf numFmtId="4" fontId="72" fillId="58" borderId="77" xfId="0" applyNumberFormat="1" applyFont="1" applyFill="1" applyBorder="1" applyAlignment="1">
      <alignment vertical="center" wrapText="1"/>
    </xf>
    <xf numFmtId="0" fontId="24" fillId="0" borderId="135" xfId="0" applyFont="1" applyBorder="1" applyAlignment="1">
      <alignment horizontal="center" vertical="center"/>
    </xf>
    <xf numFmtId="4" fontId="72" fillId="58" borderId="129" xfId="0" applyNumberFormat="1" applyFont="1" applyFill="1" applyBorder="1" applyAlignment="1">
      <alignment vertical="center" wrapText="1"/>
    </xf>
    <xf numFmtId="49" fontId="24" fillId="0" borderId="24" xfId="72" applyNumberFormat="1" applyFont="1" applyFill="1" applyBorder="1" applyAlignment="1">
      <alignment horizontal="center" vertical="center"/>
    </xf>
    <xf numFmtId="4" fontId="72" fillId="59" borderId="51" xfId="0" applyNumberFormat="1" applyFont="1" applyFill="1" applyBorder="1" applyAlignment="1">
      <alignment vertical="center" wrapText="1"/>
    </xf>
    <xf numFmtId="4" fontId="24" fillId="0" borderId="51" xfId="0" applyNumberFormat="1" applyFont="1" applyFill="1" applyBorder="1" applyAlignment="1">
      <alignment vertical="center" wrapText="1"/>
    </xf>
    <xf numFmtId="4" fontId="24" fillId="0" borderId="47" xfId="0" applyNumberFormat="1" applyFont="1" applyFill="1" applyBorder="1" applyAlignment="1">
      <alignment vertical="center" wrapText="1"/>
    </xf>
    <xf numFmtId="0" fontId="24" fillId="0" borderId="39" xfId="73" applyFont="1" applyFill="1" applyBorder="1" applyAlignment="1">
      <alignment vertical="center" wrapText="1"/>
    </xf>
    <xf numFmtId="49" fontId="24" fillId="0" borderId="63" xfId="75" applyNumberFormat="1" applyFont="1" applyBorder="1" applyAlignment="1">
      <alignment horizontal="center"/>
    </xf>
    <xf numFmtId="0" fontId="24" fillId="0" borderId="26" xfId="75" applyFont="1" applyBorder="1"/>
    <xf numFmtId="4" fontId="72" fillId="0" borderId="0" xfId="0" applyNumberFormat="1" applyFont="1" applyFill="1" applyAlignment="1">
      <alignment horizontal="right" vertical="center" wrapText="1"/>
    </xf>
    <xf numFmtId="0" fontId="35" fillId="0" borderId="0" xfId="0" applyFont="1" applyFill="1" applyBorder="1" applyAlignment="1">
      <alignment vertical="center"/>
    </xf>
    <xf numFmtId="49" fontId="32" fillId="0" borderId="77" xfId="75" applyNumberFormat="1" applyFont="1" applyBorder="1" applyAlignment="1">
      <alignment horizontal="center"/>
    </xf>
    <xf numFmtId="0" fontId="32" fillId="0" borderId="39" xfId="75" applyFont="1" applyBorder="1"/>
    <xf numFmtId="4" fontId="100" fillId="0" borderId="0" xfId="113" applyNumberFormat="1" applyFont="1" applyFill="1" applyBorder="1" applyAlignment="1"/>
    <xf numFmtId="4" fontId="81" fillId="0" borderId="0" xfId="72" applyNumberFormat="1" applyFont="1" applyAlignment="1">
      <alignment horizontal="right"/>
    </xf>
    <xf numFmtId="0" fontId="8" fillId="0" borderId="0" xfId="72" applyFill="1" applyBorder="1" applyAlignment="1"/>
    <xf numFmtId="0" fontId="8" fillId="0" borderId="0" xfId="72" applyFill="1" applyBorder="1" applyAlignment="1">
      <alignment vertical="center"/>
    </xf>
    <xf numFmtId="0" fontId="32" fillId="0" borderId="57" xfId="72" applyFont="1" applyFill="1" applyBorder="1" applyAlignment="1">
      <alignment horizontal="center"/>
    </xf>
    <xf numFmtId="49" fontId="32" fillId="0" borderId="19" xfId="72" applyNumberFormat="1" applyFont="1" applyFill="1" applyBorder="1" applyAlignment="1">
      <alignment horizontal="center"/>
    </xf>
    <xf numFmtId="0" fontId="32" fillId="0" borderId="119" xfId="72" applyFont="1" applyFill="1" applyBorder="1" applyAlignment="1"/>
    <xf numFmtId="4" fontId="24" fillId="58" borderId="53" xfId="0" applyNumberFormat="1" applyFont="1" applyFill="1" applyBorder="1"/>
    <xf numFmtId="0" fontId="24" fillId="0" borderId="57" xfId="72" applyFont="1" applyBorder="1" applyAlignment="1">
      <alignment horizontal="center"/>
    </xf>
    <xf numFmtId="49" fontId="24" fillId="0" borderId="19" xfId="72" applyNumberFormat="1" applyFont="1" applyBorder="1" applyAlignment="1">
      <alignment horizontal="center"/>
    </xf>
    <xf numFmtId="0" fontId="24" fillId="0" borderId="155" xfId="72" applyFont="1" applyBorder="1"/>
    <xf numFmtId="4" fontId="24" fillId="59" borderId="53" xfId="0" applyNumberFormat="1" applyFont="1" applyFill="1" applyBorder="1"/>
    <xf numFmtId="4" fontId="24" fillId="58" borderId="48" xfId="0" applyNumberFormat="1" applyFont="1" applyFill="1" applyBorder="1"/>
    <xf numFmtId="4" fontId="24" fillId="59" borderId="48" xfId="0" applyNumberFormat="1" applyFont="1" applyFill="1" applyBorder="1"/>
    <xf numFmtId="4" fontId="24" fillId="58" borderId="114" xfId="0" applyNumberFormat="1" applyFont="1" applyFill="1" applyBorder="1"/>
    <xf numFmtId="4" fontId="24" fillId="59" borderId="114" xfId="0" applyNumberFormat="1" applyFont="1" applyFill="1" applyBorder="1"/>
    <xf numFmtId="4" fontId="24" fillId="58" borderId="91" xfId="0" applyNumberFormat="1" applyFont="1" applyFill="1" applyBorder="1"/>
    <xf numFmtId="0" fontId="24" fillId="0" borderId="92" xfId="72" applyFont="1" applyBorder="1" applyAlignment="1">
      <alignment horizontal="center"/>
    </xf>
    <xf numFmtId="49" fontId="24" fillId="0" borderId="105" xfId="72" applyNumberFormat="1" applyFont="1" applyBorder="1" applyAlignment="1">
      <alignment horizontal="center"/>
    </xf>
    <xf numFmtId="0" fontId="24" fillId="0" borderId="93" xfId="72" applyFont="1" applyBorder="1"/>
    <xf numFmtId="4" fontId="24" fillId="59" borderId="91" xfId="0" applyNumberFormat="1" applyFont="1" applyFill="1" applyBorder="1"/>
    <xf numFmtId="0" fontId="24" fillId="0" borderId="0" xfId="72" applyFont="1" applyBorder="1" applyAlignment="1">
      <alignment horizontal="center"/>
    </xf>
    <xf numFmtId="49" fontId="24" fillId="0" borderId="0" xfId="72" applyNumberFormat="1" applyFont="1" applyBorder="1" applyAlignment="1">
      <alignment horizontal="center"/>
    </xf>
    <xf numFmtId="0" fontId="25" fillId="0" borderId="0" xfId="72" applyFont="1" applyAlignment="1">
      <alignment horizontal="center" vertical="center" wrapText="1"/>
    </xf>
    <xf numFmtId="4" fontId="31" fillId="0" borderId="18" xfId="72" applyNumberFormat="1" applyFont="1" applyFill="1" applyBorder="1" applyAlignment="1">
      <alignment vertical="center" wrapText="1"/>
    </xf>
    <xf numFmtId="0" fontId="31" fillId="0" borderId="33" xfId="72" applyFont="1" applyFill="1" applyBorder="1" applyAlignment="1">
      <alignment horizontal="center" vertical="center" wrapText="1"/>
    </xf>
    <xf numFmtId="0" fontId="31" fillId="0" borderId="35" xfId="72" applyFont="1" applyFill="1" applyBorder="1" applyAlignment="1">
      <alignment horizontal="center" vertical="center" wrapText="1"/>
    </xf>
    <xf numFmtId="0" fontId="31" fillId="0" borderId="46" xfId="72" applyFont="1" applyFill="1" applyBorder="1" applyAlignment="1">
      <alignment horizontal="center" vertical="center" wrapText="1"/>
    </xf>
    <xf numFmtId="4" fontId="24" fillId="58" borderId="43" xfId="72" applyNumberFormat="1" applyFont="1" applyFill="1" applyBorder="1" applyAlignment="1">
      <alignment vertical="center"/>
    </xf>
    <xf numFmtId="0" fontId="24" fillId="0" borderId="73" xfId="0" applyFont="1" applyBorder="1" applyAlignment="1">
      <alignment horizontal="center" vertical="center"/>
    </xf>
    <xf numFmtId="49" fontId="24" fillId="0" borderId="10" xfId="72" applyNumberFormat="1" applyFont="1" applyBorder="1" applyAlignment="1">
      <alignment horizontal="center" vertical="center"/>
    </xf>
    <xf numFmtId="0" fontId="24" fillId="0" borderId="94" xfId="72" applyFont="1" applyFill="1" applyBorder="1" applyAlignment="1">
      <alignment vertical="center"/>
    </xf>
    <xf numFmtId="4" fontId="24" fillId="59" borderId="43" xfId="72" applyNumberFormat="1" applyFont="1" applyFill="1" applyBorder="1" applyAlignment="1">
      <alignment vertical="center"/>
    </xf>
    <xf numFmtId="4" fontId="24" fillId="0" borderId="43" xfId="72" applyNumberFormat="1" applyFont="1" applyFill="1" applyBorder="1" applyAlignment="1">
      <alignment vertical="center"/>
    </xf>
    <xf numFmtId="0" fontId="24" fillId="0" borderId="63" xfId="0" applyFont="1" applyBorder="1" applyAlignment="1">
      <alignment horizontal="center" vertical="center" wrapText="1"/>
    </xf>
    <xf numFmtId="4" fontId="24" fillId="0" borderId="37" xfId="72" applyNumberFormat="1" applyFont="1" applyFill="1" applyBorder="1" applyAlignment="1">
      <alignment vertical="center" wrapText="1"/>
    </xf>
    <xf numFmtId="0" fontId="24" fillId="0" borderId="77" xfId="0" applyFont="1" applyBorder="1" applyAlignment="1">
      <alignment horizontal="center" vertical="center" wrapText="1"/>
    </xf>
    <xf numFmtId="0" fontId="24" fillId="0" borderId="100" xfId="72" applyFont="1" applyFill="1" applyBorder="1" applyAlignment="1">
      <alignment vertical="center" wrapText="1"/>
    </xf>
    <xf numFmtId="4" fontId="24" fillId="0" borderId="47" xfId="72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/>
    </xf>
    <xf numFmtId="0" fontId="27" fillId="0" borderId="36" xfId="0" applyFont="1" applyFill="1" applyBorder="1" applyAlignment="1">
      <alignment horizontal="center" vertical="center" wrapText="1"/>
    </xf>
    <xf numFmtId="49" fontId="27" fillId="0" borderId="158" xfId="0" applyNumberFormat="1" applyFont="1" applyFill="1" applyBorder="1" applyAlignment="1">
      <alignment horizontal="center" vertical="center" wrapText="1"/>
    </xf>
    <xf numFmtId="4" fontId="27" fillId="58" borderId="47" xfId="70" applyNumberFormat="1" applyFont="1" applyFill="1" applyBorder="1" applyAlignment="1">
      <alignment vertical="center" wrapText="1"/>
    </xf>
    <xf numFmtId="49" fontId="27" fillId="0" borderId="59" xfId="72" applyNumberFormat="1" applyFont="1" applyFill="1" applyBorder="1" applyAlignment="1">
      <alignment horizontal="center" vertical="center"/>
    </xf>
    <xf numFmtId="0" fontId="27" fillId="0" borderId="100" xfId="0" applyFont="1" applyFill="1" applyBorder="1" applyAlignment="1">
      <alignment vertical="center"/>
    </xf>
    <xf numFmtId="0" fontId="27" fillId="0" borderId="65" xfId="70" applyFont="1" applyFill="1" applyBorder="1" applyAlignment="1">
      <alignment vertical="center" wrapText="1"/>
    </xf>
    <xf numFmtId="4" fontId="27" fillId="59" borderId="47" xfId="70" applyNumberFormat="1" applyFont="1" applyFill="1" applyBorder="1" applyAlignment="1">
      <alignment vertical="center" wrapText="1"/>
    </xf>
    <xf numFmtId="4" fontId="24" fillId="0" borderId="47" xfId="70" applyNumberFormat="1" applyFont="1" applyFill="1" applyBorder="1" applyAlignment="1">
      <alignment vertical="center" wrapText="1"/>
    </xf>
    <xf numFmtId="49" fontId="24" fillId="0" borderId="0" xfId="0" applyNumberFormat="1" applyFont="1"/>
    <xf numFmtId="49" fontId="26" fillId="0" borderId="0" xfId="72" applyNumberFormat="1" applyFont="1" applyFill="1" applyAlignment="1"/>
    <xf numFmtId="49" fontId="26" fillId="0" borderId="0" xfId="72" applyNumberFormat="1" applyFont="1" applyFill="1" applyAlignment="1">
      <alignment horizontal="center"/>
    </xf>
    <xf numFmtId="4" fontId="31" fillId="0" borderId="18" xfId="0" applyNumberFormat="1" applyFont="1" applyFill="1" applyBorder="1" applyAlignment="1">
      <alignment vertical="center" wrapText="1"/>
    </xf>
    <xf numFmtId="0" fontId="31" fillId="0" borderId="38" xfId="72" applyFont="1" applyFill="1" applyBorder="1" applyAlignment="1">
      <alignment horizontal="center" vertical="center" wrapText="1"/>
    </xf>
    <xf numFmtId="4" fontId="104" fillId="58" borderId="47" xfId="0" applyNumberFormat="1" applyFont="1" applyFill="1" applyBorder="1" applyAlignment="1">
      <alignment vertical="center" wrapText="1"/>
    </xf>
    <xf numFmtId="0" fontId="104" fillId="0" borderId="54" xfId="72" applyFont="1" applyBorder="1" applyAlignment="1">
      <alignment horizontal="center" vertical="center" wrapText="1"/>
    </xf>
    <xf numFmtId="0" fontId="104" fillId="0" borderId="56" xfId="72" applyFont="1" applyBorder="1" applyAlignment="1">
      <alignment horizontal="center" vertical="center" wrapText="1"/>
    </xf>
    <xf numFmtId="0" fontId="104" fillId="0" borderId="39" xfId="0" applyFont="1" applyBorder="1" applyAlignment="1">
      <alignment horizontal="left" vertical="center" wrapText="1"/>
    </xf>
    <xf numFmtId="4" fontId="104" fillId="69" borderId="47" xfId="0" applyNumberFormat="1" applyFont="1" applyFill="1" applyBorder="1" applyAlignment="1">
      <alignment vertical="center" wrapText="1"/>
    </xf>
    <xf numFmtId="4" fontId="104" fillId="59" borderId="47" xfId="0" applyNumberFormat="1" applyFont="1" applyFill="1" applyBorder="1" applyAlignment="1">
      <alignment vertical="center" wrapText="1"/>
    </xf>
    <xf numFmtId="4" fontId="24" fillId="0" borderId="18" xfId="72" applyNumberFormat="1" applyFont="1" applyFill="1" applyBorder="1" applyAlignment="1">
      <alignment vertical="center"/>
    </xf>
    <xf numFmtId="0" fontId="24" fillId="0" borderId="0" xfId="72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4" fontId="105" fillId="0" borderId="0" xfId="72" applyNumberFormat="1" applyFont="1" applyFill="1" applyBorder="1" applyAlignment="1">
      <alignment vertical="center" wrapText="1"/>
    </xf>
    <xf numFmtId="4" fontId="105" fillId="0" borderId="152" xfId="72" applyNumberFormat="1" applyFont="1" applyFill="1" applyBorder="1" applyAlignment="1">
      <alignment horizontal="left" vertical="center"/>
    </xf>
    <xf numFmtId="4" fontId="31" fillId="58" borderId="18" xfId="0" applyNumberFormat="1" applyFont="1" applyFill="1" applyBorder="1" applyAlignment="1">
      <alignment vertical="center" wrapText="1"/>
    </xf>
    <xf numFmtId="0" fontId="31" fillId="0" borderId="34" xfId="72" applyFont="1" applyBorder="1" applyAlignment="1">
      <alignment horizontal="center" vertical="center" wrapText="1"/>
    </xf>
    <xf numFmtId="0" fontId="31" fillId="0" borderId="32" xfId="0" applyFont="1" applyBorder="1" applyAlignment="1">
      <alignment horizontal="left" vertical="center" wrapText="1"/>
    </xf>
    <xf numFmtId="4" fontId="31" fillId="59" borderId="18" xfId="0" applyNumberFormat="1" applyFont="1" applyFill="1" applyBorder="1" applyAlignment="1">
      <alignment vertical="center" wrapText="1"/>
    </xf>
    <xf numFmtId="4" fontId="27" fillId="0" borderId="18" xfId="77" applyNumberFormat="1" applyFont="1" applyFill="1" applyBorder="1" applyAlignment="1">
      <alignment horizontal="center" vertical="center" wrapText="1"/>
    </xf>
    <xf numFmtId="4" fontId="106" fillId="58" borderId="18" xfId="0" applyNumberFormat="1" applyFont="1" applyFill="1" applyBorder="1" applyAlignment="1">
      <alignment vertical="center" wrapText="1"/>
    </xf>
    <xf numFmtId="0" fontId="106" fillId="0" borderId="34" xfId="72" applyFont="1" applyBorder="1" applyAlignment="1">
      <alignment horizontal="center" vertical="center" wrapText="1"/>
    </xf>
    <xf numFmtId="0" fontId="106" fillId="0" borderId="35" xfId="72" applyFont="1" applyBorder="1" applyAlignment="1">
      <alignment horizontal="center" vertical="center" wrapText="1"/>
    </xf>
    <xf numFmtId="0" fontId="106" fillId="0" borderId="32" xfId="0" applyFont="1" applyBorder="1" applyAlignment="1">
      <alignment horizontal="left" vertical="center" wrapText="1"/>
    </xf>
    <xf numFmtId="4" fontId="106" fillId="59" borderId="18" xfId="0" applyNumberFormat="1" applyFont="1" applyFill="1" applyBorder="1" applyAlignment="1">
      <alignment vertical="center" wrapText="1"/>
    </xf>
    <xf numFmtId="4" fontId="27" fillId="0" borderId="69" xfId="77" applyNumberFormat="1" applyFont="1" applyFill="1" applyBorder="1" applyAlignment="1">
      <alignment vertical="center" wrapText="1"/>
    </xf>
    <xf numFmtId="4" fontId="106" fillId="0" borderId="18" xfId="0" applyNumberFormat="1" applyFont="1" applyFill="1" applyBorder="1" applyAlignment="1">
      <alignment vertical="center" wrapText="1"/>
    </xf>
    <xf numFmtId="0" fontId="106" fillId="0" borderId="0" xfId="72" applyFont="1" applyBorder="1" applyAlignment="1">
      <alignment horizontal="center" vertical="center" wrapText="1"/>
    </xf>
    <xf numFmtId="0" fontId="106" fillId="0" borderId="0" xfId="0" applyFont="1" applyBorder="1" applyAlignment="1">
      <alignment horizontal="left" vertical="center" wrapText="1"/>
    </xf>
    <xf numFmtId="4" fontId="106" fillId="0" borderId="0" xfId="0" applyNumberFormat="1" applyFont="1" applyFill="1" applyBorder="1" applyAlignment="1">
      <alignment vertical="center" wrapText="1"/>
    </xf>
    <xf numFmtId="0" fontId="107" fillId="0" borderId="0" xfId="0" applyFont="1" applyAlignment="1">
      <alignment vertical="center"/>
    </xf>
    <xf numFmtId="0" fontId="38" fillId="0" borderId="46" xfId="72" applyFont="1" applyFill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49" fontId="32" fillId="0" borderId="72" xfId="72" applyNumberFormat="1" applyFont="1" applyBorder="1" applyAlignment="1">
      <alignment horizontal="center" vertical="center" wrapText="1"/>
    </xf>
    <xf numFmtId="49" fontId="32" fillId="0" borderId="28" xfId="0" applyNumberFormat="1" applyFont="1" applyBorder="1" applyAlignment="1">
      <alignment horizontal="left" vertical="center" wrapText="1"/>
    </xf>
    <xf numFmtId="4" fontId="32" fillId="0" borderId="43" xfId="72" applyNumberFormat="1" applyFont="1" applyFill="1" applyBorder="1" applyAlignment="1">
      <alignment vertical="center" wrapText="1"/>
    </xf>
    <xf numFmtId="0" fontId="24" fillId="0" borderId="74" xfId="0" applyFont="1" applyBorder="1" applyAlignment="1">
      <alignment horizontal="center" vertical="center" wrapText="1"/>
    </xf>
    <xf numFmtId="49" fontId="24" fillId="0" borderId="29" xfId="0" applyNumberFormat="1" applyFont="1" applyBorder="1" applyAlignment="1">
      <alignment horizontal="left" vertical="center" wrapText="1"/>
    </xf>
    <xf numFmtId="4" fontId="24" fillId="0" borderId="53" xfId="72" applyNumberFormat="1" applyFont="1" applyFill="1" applyBorder="1" applyAlignment="1">
      <alignment vertical="center" wrapText="1"/>
    </xf>
    <xf numFmtId="0" fontId="32" fillId="0" borderId="12" xfId="0" applyFont="1" applyBorder="1" applyAlignment="1">
      <alignment horizontal="center" vertical="center" wrapText="1"/>
    </xf>
    <xf numFmtId="49" fontId="32" fillId="0" borderId="16" xfId="72" applyNumberFormat="1" applyFont="1" applyBorder="1" applyAlignment="1">
      <alignment horizontal="center" vertical="center" wrapText="1"/>
    </xf>
    <xf numFmtId="49" fontId="32" fillId="0" borderId="29" xfId="0" applyNumberFormat="1" applyFont="1" applyBorder="1" applyAlignment="1">
      <alignment horizontal="left" vertical="center" wrapText="1"/>
    </xf>
    <xf numFmtId="4" fontId="32" fillId="59" borderId="53" xfId="72" applyNumberFormat="1" applyFont="1" applyFill="1" applyBorder="1" applyAlignment="1">
      <alignment vertical="center" wrapText="1"/>
    </xf>
    <xf numFmtId="4" fontId="32" fillId="0" borderId="53" xfId="72" applyNumberFormat="1" applyFont="1" applyFill="1" applyBorder="1" applyAlignment="1">
      <alignment vertical="center" wrapText="1"/>
    </xf>
    <xf numFmtId="0" fontId="24" fillId="0" borderId="78" xfId="0" applyFont="1" applyBorder="1" applyAlignment="1">
      <alignment horizontal="center" vertical="center" wrapText="1"/>
    </xf>
    <xf numFmtId="49" fontId="24" fillId="0" borderId="96" xfId="0" applyNumberFormat="1" applyFont="1" applyBorder="1" applyAlignment="1">
      <alignment horizontal="left" vertical="center" wrapText="1"/>
    </xf>
    <xf numFmtId="4" fontId="24" fillId="59" borderId="69" xfId="72" applyNumberFormat="1" applyFont="1" applyFill="1" applyBorder="1" applyAlignment="1">
      <alignment vertical="center" wrapText="1"/>
    </xf>
    <xf numFmtId="4" fontId="24" fillId="0" borderId="69" xfId="72" applyNumberFormat="1" applyFont="1" applyFill="1" applyBorder="1" applyAlignment="1">
      <alignment vertical="center" wrapText="1"/>
    </xf>
    <xf numFmtId="4" fontId="105" fillId="0" borderId="0" xfId="72" applyNumberFormat="1" applyFont="1" applyFill="1" applyBorder="1" applyAlignment="1">
      <alignment vertical="top" wrapText="1"/>
    </xf>
    <xf numFmtId="4" fontId="108" fillId="58" borderId="43" xfId="72" applyNumberFormat="1" applyFont="1" applyFill="1" applyBorder="1" applyAlignment="1">
      <alignment vertical="center" wrapText="1"/>
    </xf>
    <xf numFmtId="0" fontId="108" fillId="0" borderId="73" xfId="0" applyFont="1" applyBorder="1" applyAlignment="1">
      <alignment horizontal="center" vertical="center" wrapText="1"/>
    </xf>
    <xf numFmtId="49" fontId="108" fillId="0" borderId="10" xfId="72" applyNumberFormat="1" applyFont="1" applyBorder="1" applyAlignment="1">
      <alignment horizontal="center" vertical="center" wrapText="1"/>
    </xf>
    <xf numFmtId="49" fontId="108" fillId="0" borderId="28" xfId="0" applyNumberFormat="1" applyFont="1" applyBorder="1" applyAlignment="1">
      <alignment horizontal="left" vertical="center" wrapText="1"/>
    </xf>
    <xf numFmtId="4" fontId="108" fillId="59" borderId="43" xfId="72" applyNumberFormat="1" applyFont="1" applyFill="1" applyBorder="1" applyAlignment="1">
      <alignment vertical="center" wrapText="1"/>
    </xf>
    <xf numFmtId="4" fontId="45" fillId="58" borderId="47" xfId="72" applyNumberFormat="1" applyFont="1" applyFill="1" applyBorder="1" applyAlignment="1">
      <alignment vertical="center" wrapText="1"/>
    </xf>
    <xf numFmtId="0" fontId="45" fillId="0" borderId="78" xfId="0" applyFont="1" applyBorder="1" applyAlignment="1">
      <alignment horizontal="center" vertical="center" wrapText="1"/>
    </xf>
    <xf numFmtId="49" fontId="45" fillId="0" borderId="79" xfId="72" applyNumberFormat="1" applyFont="1" applyBorder="1" applyAlignment="1">
      <alignment horizontal="center" vertical="center" wrapText="1"/>
    </xf>
    <xf numFmtId="0" fontId="45" fillId="0" borderId="96" xfId="0" applyFont="1" applyBorder="1" applyAlignment="1">
      <alignment horizontal="left" vertical="center" wrapText="1"/>
    </xf>
    <xf numFmtId="4" fontId="45" fillId="59" borderId="47" xfId="72" applyNumberFormat="1" applyFont="1" applyFill="1" applyBorder="1" applyAlignment="1">
      <alignment vertical="center" wrapText="1"/>
    </xf>
    <xf numFmtId="4" fontId="108" fillId="0" borderId="43" xfId="72" applyNumberFormat="1" applyFont="1" applyFill="1" applyBorder="1" applyAlignment="1">
      <alignment vertical="center" wrapText="1"/>
    </xf>
    <xf numFmtId="4" fontId="45" fillId="0" borderId="47" xfId="72" applyNumberFormat="1" applyFont="1" applyFill="1" applyBorder="1" applyAlignment="1">
      <alignment vertical="center" wrapText="1"/>
    </xf>
    <xf numFmtId="4" fontId="24" fillId="61" borderId="48" xfId="0" applyNumberFormat="1" applyFont="1" applyFill="1" applyBorder="1"/>
    <xf numFmtId="4" fontId="24" fillId="61" borderId="114" xfId="0" applyNumberFormat="1" applyFont="1" applyFill="1" applyBorder="1"/>
    <xf numFmtId="4" fontId="24" fillId="61" borderId="91" xfId="0" applyNumberFormat="1" applyFont="1" applyFill="1" applyBorder="1"/>
    <xf numFmtId="4" fontId="24" fillId="0" borderId="0" xfId="58" applyNumberFormat="1" applyFont="1" applyFill="1" applyBorder="1" applyAlignment="1">
      <alignment horizontal="right" vertical="center" wrapText="1"/>
    </xf>
    <xf numFmtId="4" fontId="109" fillId="0" borderId="0" xfId="72" applyNumberFormat="1" applyFont="1" applyFill="1" applyBorder="1" applyAlignment="1">
      <alignment horizontal="right"/>
    </xf>
    <xf numFmtId="4" fontId="24" fillId="61" borderId="43" xfId="72" applyNumberFormat="1" applyFont="1" applyFill="1" applyBorder="1" applyAlignment="1">
      <alignment vertical="center"/>
    </xf>
    <xf numFmtId="4" fontId="27" fillId="61" borderId="47" xfId="70" applyNumberFormat="1" applyFont="1" applyFill="1" applyBorder="1" applyAlignment="1">
      <alignment vertical="center" wrapText="1"/>
    </xf>
    <xf numFmtId="4" fontId="31" fillId="61" borderId="18" xfId="0" applyNumberFormat="1" applyFont="1" applyFill="1" applyBorder="1" applyAlignment="1">
      <alignment vertical="center" wrapText="1"/>
    </xf>
    <xf numFmtId="4" fontId="106" fillId="61" borderId="18" xfId="0" applyNumberFormat="1" applyFont="1" applyFill="1" applyBorder="1" applyAlignment="1">
      <alignment vertical="center" wrapText="1"/>
    </xf>
    <xf numFmtId="4" fontId="32" fillId="61" borderId="53" xfId="72" applyNumberFormat="1" applyFont="1" applyFill="1" applyBorder="1" applyAlignment="1">
      <alignment vertical="center" wrapText="1"/>
    </xf>
    <xf numFmtId="4" fontId="24" fillId="61" borderId="69" xfId="72" applyNumberFormat="1" applyFont="1" applyFill="1" applyBorder="1" applyAlignment="1">
      <alignment vertical="center" wrapText="1"/>
    </xf>
    <xf numFmtId="4" fontId="108" fillId="61" borderId="43" xfId="72" applyNumberFormat="1" applyFont="1" applyFill="1" applyBorder="1" applyAlignment="1">
      <alignment vertical="center" wrapText="1"/>
    </xf>
    <xf numFmtId="4" fontId="45" fillId="61" borderId="47" xfId="72" applyNumberFormat="1" applyFont="1" applyFill="1" applyBorder="1" applyAlignment="1">
      <alignment vertical="center" wrapText="1"/>
    </xf>
    <xf numFmtId="0" fontId="30" fillId="0" borderId="73" xfId="68" applyFont="1" applyBorder="1" applyAlignment="1">
      <alignment horizontal="center" vertical="center"/>
    </xf>
    <xf numFmtId="0" fontId="34" fillId="0" borderId="10" xfId="68" applyFont="1" applyBorder="1" applyAlignment="1">
      <alignment horizontal="center" vertical="center"/>
    </xf>
    <xf numFmtId="0" fontId="30" fillId="0" borderId="60" xfId="68" applyFont="1" applyBorder="1" applyAlignment="1">
      <alignment horizontal="center" vertical="center"/>
    </xf>
    <xf numFmtId="0" fontId="24" fillId="0" borderId="61" xfId="68" applyFont="1" applyBorder="1" applyAlignment="1">
      <alignment horizontal="center" vertical="center"/>
    </xf>
    <xf numFmtId="0" fontId="30" fillId="0" borderId="74" xfId="68" applyFont="1" applyBorder="1" applyAlignment="1">
      <alignment horizontal="center" vertical="center"/>
    </xf>
    <xf numFmtId="0" fontId="34" fillId="0" borderId="13" xfId="68" applyFont="1" applyBorder="1" applyAlignment="1">
      <alignment horizontal="center" vertical="center"/>
    </xf>
    <xf numFmtId="0" fontId="30" fillId="0" borderId="75" xfId="68" applyFont="1" applyBorder="1" applyAlignment="1">
      <alignment horizontal="center" vertical="center"/>
    </xf>
    <xf numFmtId="0" fontId="24" fillId="0" borderId="15" xfId="68" applyFont="1" applyBorder="1" applyAlignment="1">
      <alignment horizontal="center" vertical="center"/>
    </xf>
    <xf numFmtId="0" fontId="30" fillId="0" borderId="63" xfId="68" applyFont="1" applyBorder="1" applyAlignment="1">
      <alignment horizontal="center" vertical="center"/>
    </xf>
    <xf numFmtId="0" fontId="30" fillId="0" borderId="76" xfId="68" applyFont="1" applyBorder="1" applyAlignment="1">
      <alignment horizontal="center" vertical="center"/>
    </xf>
    <xf numFmtId="0" fontId="30" fillId="0" borderId="78" xfId="68" applyFont="1" applyBorder="1" applyAlignment="1">
      <alignment horizontal="center" vertical="center"/>
    </xf>
    <xf numFmtId="0" fontId="34" fillId="0" borderId="79" xfId="68" applyFont="1" applyBorder="1" applyAlignment="1">
      <alignment horizontal="center" vertical="center"/>
    </xf>
    <xf numFmtId="0" fontId="30" fillId="0" borderId="137" xfId="68" applyFont="1" applyBorder="1" applyAlignment="1">
      <alignment horizontal="center" vertical="center"/>
    </xf>
    <xf numFmtId="0" fontId="24" fillId="0" borderId="70" xfId="68" applyFont="1" applyBorder="1" applyAlignment="1">
      <alignment horizontal="center" vertical="center"/>
    </xf>
    <xf numFmtId="0" fontId="36" fillId="0" borderId="35" xfId="68" applyFont="1" applyBorder="1" applyAlignment="1">
      <alignment horizontal="center" vertical="center"/>
    </xf>
    <xf numFmtId="0" fontId="37" fillId="0" borderId="35" xfId="68" applyFont="1" applyBorder="1" applyAlignment="1">
      <alignment horizontal="center" vertical="center"/>
    </xf>
    <xf numFmtId="0" fontId="36" fillId="0" borderId="33" xfId="68" applyFont="1" applyBorder="1" applyAlignment="1">
      <alignment horizontal="center" vertical="center"/>
    </xf>
    <xf numFmtId="4" fontId="37" fillId="0" borderId="18" xfId="68" applyNumberFormat="1" applyFont="1" applyFill="1" applyBorder="1" applyAlignment="1">
      <alignment vertical="center"/>
    </xf>
    <xf numFmtId="4" fontId="32" fillId="0" borderId="0" xfId="0" applyNumberFormat="1" applyFont="1" applyFill="1" applyBorder="1" applyAlignment="1">
      <alignment horizontal="center" vertical="center" wrapText="1"/>
    </xf>
    <xf numFmtId="0" fontId="32" fillId="0" borderId="110" xfId="72" applyFont="1" applyBorder="1" applyAlignment="1">
      <alignment horizontal="center" vertical="center"/>
    </xf>
    <xf numFmtId="0" fontId="32" fillId="0" borderId="177" xfId="72" applyFont="1" applyBorder="1" applyAlignment="1">
      <alignment horizontal="left" vertical="center"/>
    </xf>
    <xf numFmtId="0" fontId="24" fillId="0" borderId="63" xfId="0" applyFont="1" applyFill="1" applyBorder="1" applyAlignment="1">
      <alignment horizontal="center" vertical="center" wrapText="1"/>
    </xf>
    <xf numFmtId="0" fontId="24" fillId="0" borderId="129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vertical="center" wrapText="1"/>
    </xf>
    <xf numFmtId="4" fontId="24" fillId="58" borderId="73" xfId="0" applyNumberFormat="1" applyFont="1" applyFill="1" applyBorder="1" applyAlignment="1">
      <alignment vertical="center"/>
    </xf>
    <xf numFmtId="4" fontId="82" fillId="61" borderId="94" xfId="0" applyNumberFormat="1" applyFont="1" applyFill="1" applyBorder="1" applyAlignment="1">
      <alignment vertical="center"/>
    </xf>
    <xf numFmtId="4" fontId="24" fillId="61" borderId="99" xfId="0" applyNumberFormat="1" applyFont="1" applyFill="1" applyBorder="1" applyAlignment="1">
      <alignment vertical="center"/>
    </xf>
    <xf numFmtId="4" fontId="32" fillId="0" borderId="64" xfId="0" applyNumberFormat="1" applyFont="1" applyFill="1" applyBorder="1" applyAlignment="1">
      <alignment horizontal="center" vertical="center" wrapText="1"/>
    </xf>
    <xf numFmtId="49" fontId="24" fillId="0" borderId="17" xfId="76" applyNumberFormat="1" applyFont="1" applyFill="1" applyBorder="1" applyAlignment="1">
      <alignment horizontal="center" vertical="center"/>
    </xf>
    <xf numFmtId="49" fontId="24" fillId="0" borderId="66" xfId="76" applyNumberFormat="1" applyFont="1" applyFill="1" applyBorder="1" applyAlignment="1">
      <alignment horizontal="center" vertical="center"/>
    </xf>
    <xf numFmtId="49" fontId="24" fillId="0" borderId="13" xfId="76" applyNumberFormat="1" applyFont="1" applyFill="1" applyBorder="1" applyAlignment="1">
      <alignment horizontal="center" vertical="center"/>
    </xf>
    <xf numFmtId="164" fontId="24" fillId="0" borderId="0" xfId="0" applyNumberFormat="1" applyFont="1" applyBorder="1"/>
    <xf numFmtId="164" fontId="103" fillId="0" borderId="0" xfId="73" applyNumberFormat="1" applyFont="1" applyFill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0" fontId="72" fillId="0" borderId="0" xfId="0" applyFont="1" applyFill="1" applyAlignment="1">
      <alignment vertical="center"/>
    </xf>
    <xf numFmtId="0" fontId="51" fillId="0" borderId="0" xfId="73" applyFont="1" applyFill="1" applyBorder="1" applyAlignment="1">
      <alignment vertical="center"/>
    </xf>
    <xf numFmtId="4" fontId="51" fillId="0" borderId="0" xfId="73" applyNumberFormat="1" applyFont="1" applyBorder="1" applyAlignment="1">
      <alignment vertical="center"/>
    </xf>
    <xf numFmtId="0" fontId="82" fillId="0" borderId="0" xfId="0" applyFont="1" applyBorder="1" applyAlignment="1">
      <alignment vertical="center"/>
    </xf>
    <xf numFmtId="4" fontId="27" fillId="0" borderId="0" xfId="73" applyNumberFormat="1" applyFont="1" applyBorder="1" applyAlignment="1">
      <alignment vertical="center"/>
    </xf>
    <xf numFmtId="0" fontId="82" fillId="60" borderId="17" xfId="73" applyFont="1" applyFill="1" applyBorder="1" applyAlignment="1">
      <alignment vertical="center" wrapText="1"/>
    </xf>
    <xf numFmtId="4" fontId="32" fillId="61" borderId="37" xfId="0" applyNumberFormat="1" applyFont="1" applyFill="1" applyBorder="1" applyAlignment="1">
      <alignment vertical="center"/>
    </xf>
    <xf numFmtId="0" fontId="24" fillId="0" borderId="151" xfId="72" applyFont="1" applyBorder="1" applyAlignment="1">
      <alignment horizontal="center" vertical="center"/>
    </xf>
    <xf numFmtId="0" fontId="24" fillId="0" borderId="108" xfId="72" applyFont="1" applyBorder="1" applyAlignment="1">
      <alignment vertical="center" wrapText="1"/>
    </xf>
    <xf numFmtId="4" fontId="24" fillId="61" borderId="129" xfId="0" applyNumberFormat="1" applyFont="1" applyFill="1" applyBorder="1" applyAlignment="1">
      <alignment vertical="center"/>
    </xf>
    <xf numFmtId="4" fontId="24" fillId="0" borderId="88" xfId="72" applyNumberFormat="1" applyFont="1" applyFill="1" applyBorder="1" applyAlignment="1">
      <alignment horizontal="center" vertical="center" wrapText="1"/>
    </xf>
    <xf numFmtId="49" fontId="24" fillId="0" borderId="25" xfId="73" applyNumberFormat="1" applyFont="1" applyFill="1" applyBorder="1" applyAlignment="1">
      <alignment horizontal="center" vertical="center"/>
    </xf>
    <xf numFmtId="0" fontId="24" fillId="60" borderId="29" xfId="72" applyFont="1" applyFill="1" applyBorder="1" applyAlignment="1">
      <alignment horizontal="left" vertical="center" wrapText="1"/>
    </xf>
    <xf numFmtId="0" fontId="24" fillId="60" borderId="30" xfId="72" applyFont="1" applyFill="1" applyBorder="1" applyAlignment="1">
      <alignment horizontal="left" vertical="center" wrapText="1"/>
    </xf>
    <xf numFmtId="49" fontId="24" fillId="0" borderId="56" xfId="73" applyNumberFormat="1" applyFont="1" applyFill="1" applyBorder="1" applyAlignment="1">
      <alignment horizontal="center" vertical="center"/>
    </xf>
    <xf numFmtId="0" fontId="24" fillId="60" borderId="39" xfId="72" applyFont="1" applyFill="1" applyBorder="1" applyAlignment="1">
      <alignment horizontal="left" vertical="center" wrapText="1"/>
    </xf>
    <xf numFmtId="4" fontId="24" fillId="61" borderId="63" xfId="72" applyNumberFormat="1" applyFont="1" applyFill="1" applyBorder="1" applyAlignment="1">
      <alignment horizontal="right" vertical="center" wrapText="1"/>
    </xf>
    <xf numFmtId="4" fontId="24" fillId="61" borderId="74" xfId="72" applyNumberFormat="1" applyFont="1" applyFill="1" applyBorder="1" applyAlignment="1">
      <alignment horizontal="right" vertical="center" wrapText="1"/>
    </xf>
    <xf numFmtId="4" fontId="24" fillId="61" borderId="129" xfId="72" applyNumberFormat="1" applyFont="1" applyFill="1" applyBorder="1" applyAlignment="1">
      <alignment horizontal="right" vertical="center" wrapText="1"/>
    </xf>
    <xf numFmtId="4" fontId="24" fillId="61" borderId="77" xfId="72" applyNumberFormat="1" applyFont="1" applyFill="1" applyBorder="1" applyAlignment="1">
      <alignment horizontal="right" vertical="center" wrapText="1"/>
    </xf>
    <xf numFmtId="4" fontId="32" fillId="0" borderId="52" xfId="0" applyNumberFormat="1" applyFont="1" applyFill="1" applyBorder="1" applyAlignment="1">
      <alignment horizontal="center" vertical="center"/>
    </xf>
    <xf numFmtId="0" fontId="24" fillId="0" borderId="97" xfId="0" applyFont="1" applyBorder="1" applyAlignment="1">
      <alignment vertical="center"/>
    </xf>
    <xf numFmtId="0" fontId="24" fillId="0" borderId="88" xfId="0" applyFont="1" applyBorder="1" applyAlignment="1">
      <alignment vertical="center"/>
    </xf>
    <xf numFmtId="49" fontId="24" fillId="60" borderId="0" xfId="76" applyNumberFormat="1" applyFont="1" applyFill="1" applyBorder="1" applyAlignment="1">
      <alignment horizontal="center" vertical="center"/>
    </xf>
    <xf numFmtId="4" fontId="72" fillId="58" borderId="51" xfId="72" applyNumberFormat="1" applyFont="1" applyFill="1" applyBorder="1" applyAlignment="1">
      <alignment horizontal="right" vertical="center" wrapText="1"/>
    </xf>
    <xf numFmtId="4" fontId="72" fillId="61" borderId="51" xfId="72" applyNumberFormat="1" applyFont="1" applyFill="1" applyBorder="1" applyAlignment="1">
      <alignment horizontal="right" vertical="center" wrapText="1"/>
    </xf>
    <xf numFmtId="164" fontId="72" fillId="0" borderId="64" xfId="72" applyNumberFormat="1" applyFont="1" applyFill="1" applyBorder="1" applyAlignment="1">
      <alignment horizontal="right" vertical="center"/>
    </xf>
    <xf numFmtId="0" fontId="49" fillId="0" borderId="37" xfId="113" applyFont="1" applyFill="1" applyBorder="1" applyAlignment="1">
      <alignment vertical="center"/>
    </xf>
    <xf numFmtId="0" fontId="24" fillId="0" borderId="10" xfId="68" applyFont="1" applyFill="1" applyBorder="1" applyAlignment="1">
      <alignment horizontal="center" vertical="center"/>
    </xf>
    <xf numFmtId="0" fontId="24" fillId="0" borderId="10" xfId="68" applyFont="1" applyBorder="1" applyAlignment="1">
      <alignment horizontal="center" vertical="center"/>
    </xf>
    <xf numFmtId="0" fontId="24" fillId="0" borderId="28" xfId="68" applyFont="1" applyBorder="1" applyAlignment="1">
      <alignment horizontal="center" vertical="center"/>
    </xf>
    <xf numFmtId="0" fontId="8" fillId="0" borderId="0" xfId="68" applyFill="1" applyBorder="1" applyAlignment="1">
      <alignment vertical="center"/>
    </xf>
    <xf numFmtId="0" fontId="24" fillId="0" borderId="13" xfId="68" applyFont="1" applyFill="1" applyBorder="1" applyAlignment="1">
      <alignment horizontal="center" vertical="center"/>
    </xf>
    <xf numFmtId="0" fontId="24" fillId="0" borderId="16" xfId="68" applyFont="1" applyBorder="1" applyAlignment="1">
      <alignment horizontal="center" vertical="center"/>
    </xf>
    <xf numFmtId="0" fontId="24" fillId="0" borderId="26" xfId="68" applyFont="1" applyBorder="1" applyAlignment="1">
      <alignment horizontal="center" vertical="center"/>
    </xf>
    <xf numFmtId="0" fontId="24" fillId="0" borderId="16" xfId="68" applyFont="1" applyFill="1" applyBorder="1" applyAlignment="1">
      <alignment horizontal="center" vertical="center"/>
    </xf>
    <xf numFmtId="0" fontId="24" fillId="0" borderId="29" xfId="68" applyFont="1" applyBorder="1" applyAlignment="1">
      <alignment horizontal="center" vertical="center"/>
    </xf>
    <xf numFmtId="0" fontId="30" fillId="0" borderId="77" xfId="68" applyFont="1" applyBorder="1" applyAlignment="1">
      <alignment horizontal="center" vertical="center"/>
    </xf>
    <xf numFmtId="0" fontId="24" fillId="0" borderId="56" xfId="68" applyFont="1" applyFill="1" applyBorder="1" applyAlignment="1">
      <alignment horizontal="center" vertical="center"/>
    </xf>
    <xf numFmtId="0" fontId="24" fillId="0" borderId="39" xfId="68" applyFont="1" applyBorder="1" applyAlignment="1">
      <alignment horizontal="center" vertical="center"/>
    </xf>
    <xf numFmtId="0" fontId="30" fillId="0" borderId="0" xfId="68" applyFont="1" applyBorder="1" applyAlignment="1">
      <alignment horizontal="center" vertical="center"/>
    </xf>
    <xf numFmtId="0" fontId="34" fillId="0" borderId="0" xfId="68" applyFont="1" applyBorder="1" applyAlignment="1">
      <alignment horizontal="center" vertical="center"/>
    </xf>
    <xf numFmtId="0" fontId="8" fillId="0" borderId="0" xfId="68" applyBorder="1" applyAlignment="1">
      <alignment horizontal="center" vertical="center"/>
    </xf>
    <xf numFmtId="0" fontId="24" fillId="0" borderId="0" xfId="68" applyFont="1" applyBorder="1" applyAlignment="1">
      <alignment horizontal="center" vertical="center"/>
    </xf>
    <xf numFmtId="0" fontId="34" fillId="0" borderId="0" xfId="71" applyFont="1" applyBorder="1" applyAlignment="1">
      <alignment horizontal="left" vertical="center"/>
    </xf>
    <xf numFmtId="4" fontId="30" fillId="0" borderId="0" xfId="68" applyNumberFormat="1" applyFont="1" applyFill="1" applyBorder="1" applyAlignment="1">
      <alignment vertical="center"/>
    </xf>
    <xf numFmtId="0" fontId="24" fillId="0" borderId="56" xfId="68" applyFont="1" applyBorder="1" applyAlignment="1">
      <alignment horizontal="center" vertical="center"/>
    </xf>
    <xf numFmtId="49" fontId="32" fillId="0" borderId="63" xfId="75" applyNumberFormat="1" applyFont="1" applyBorder="1" applyAlignment="1">
      <alignment horizontal="center" vertical="center"/>
    </xf>
    <xf numFmtId="0" fontId="32" fillId="0" borderId="26" xfId="75" applyFont="1" applyBorder="1" applyAlignment="1">
      <alignment vertical="center"/>
    </xf>
    <xf numFmtId="0" fontId="74" fillId="0" borderId="0" xfId="72" applyFont="1" applyFill="1" applyBorder="1" applyAlignment="1">
      <alignment vertical="center" wrapText="1"/>
    </xf>
    <xf numFmtId="4" fontId="32" fillId="61" borderId="74" xfId="0" applyNumberFormat="1" applyFont="1" applyFill="1" applyBorder="1" applyAlignment="1">
      <alignment vertical="center"/>
    </xf>
    <xf numFmtId="4" fontId="24" fillId="61" borderId="77" xfId="72" applyNumberFormat="1" applyFont="1" applyFill="1" applyBorder="1" applyAlignment="1">
      <alignment horizontal="right" vertical="center"/>
    </xf>
    <xf numFmtId="0" fontId="32" fillId="0" borderId="29" xfId="72" applyFont="1" applyBorder="1" applyAlignment="1">
      <alignment horizontal="left" vertical="center"/>
    </xf>
    <xf numFmtId="0" fontId="24" fillId="0" borderId="24" xfId="0" applyFont="1" applyFill="1" applyBorder="1" applyAlignment="1">
      <alignment horizontal="center" vertical="center" wrapText="1"/>
    </xf>
    <xf numFmtId="4" fontId="24" fillId="0" borderId="25" xfId="0" applyNumberFormat="1" applyFont="1" applyFill="1" applyBorder="1" applyAlignment="1">
      <alignment vertical="center" wrapText="1"/>
    </xf>
    <xf numFmtId="4" fontId="24" fillId="61" borderId="51" xfId="0" applyNumberFormat="1" applyFont="1" applyFill="1" applyBorder="1" applyAlignment="1">
      <alignment horizontal="right" vertical="center" wrapText="1"/>
    </xf>
    <xf numFmtId="0" fontId="34" fillId="0" borderId="16" xfId="138" applyFont="1" applyFill="1" applyBorder="1" applyAlignment="1">
      <alignment horizontal="left" vertical="center" wrapText="1"/>
    </xf>
    <xf numFmtId="49" fontId="24" fillId="0" borderId="15" xfId="76" applyNumberFormat="1" applyFont="1" applyFill="1" applyBorder="1" applyAlignment="1">
      <alignment horizontal="center" vertical="center"/>
    </xf>
    <xf numFmtId="0" fontId="32" fillId="0" borderId="67" xfId="72" applyFont="1" applyFill="1" applyBorder="1" applyAlignment="1">
      <alignment horizontal="center" vertical="center" wrapText="1"/>
    </xf>
    <xf numFmtId="0" fontId="32" fillId="0" borderId="28" xfId="72" applyFont="1" applyFill="1" applyBorder="1" applyAlignment="1">
      <alignment vertical="center" wrapText="1"/>
    </xf>
    <xf numFmtId="0" fontId="32" fillId="0" borderId="108" xfId="72" applyFont="1" applyFill="1" applyBorder="1" applyAlignment="1">
      <alignment vertical="center" wrapText="1"/>
    </xf>
    <xf numFmtId="0" fontId="32" fillId="0" borderId="30" xfId="75" applyFont="1" applyFill="1" applyBorder="1" applyAlignment="1">
      <alignment wrapText="1"/>
    </xf>
    <xf numFmtId="0" fontId="24" fillId="0" borderId="26" xfId="75" applyFont="1" applyFill="1" applyBorder="1" applyAlignment="1">
      <alignment wrapText="1"/>
    </xf>
    <xf numFmtId="49" fontId="24" fillId="0" borderId="56" xfId="75" applyNumberFormat="1" applyFont="1" applyFill="1" applyBorder="1" applyAlignment="1">
      <alignment horizontal="center" vertical="center"/>
    </xf>
    <xf numFmtId="4" fontId="32" fillId="61" borderId="73" xfId="72" applyNumberFormat="1" applyFont="1" applyFill="1" applyBorder="1" applyAlignment="1">
      <alignment vertical="center" wrapText="1"/>
    </xf>
    <xf numFmtId="4" fontId="32" fillId="61" borderId="135" xfId="0" applyNumberFormat="1" applyFont="1" applyFill="1" applyBorder="1" applyAlignment="1">
      <alignment vertical="center" wrapText="1"/>
    </xf>
    <xf numFmtId="4" fontId="32" fillId="61" borderId="129" xfId="75" applyNumberFormat="1" applyFont="1" applyFill="1" applyBorder="1" applyAlignment="1">
      <alignment vertical="center"/>
    </xf>
    <xf numFmtId="4" fontId="24" fillId="61" borderId="77" xfId="75" applyNumberFormat="1" applyFont="1" applyFill="1" applyBorder="1" applyAlignment="1">
      <alignment vertical="center"/>
    </xf>
    <xf numFmtId="0" fontId="27" fillId="0" borderId="0" xfId="76" applyFont="1" applyFill="1" applyBorder="1" applyAlignment="1">
      <alignment vertical="center" wrapText="1"/>
    </xf>
    <xf numFmtId="4" fontId="27" fillId="0" borderId="0" xfId="76" applyNumberFormat="1" applyFont="1" applyFill="1" applyBorder="1" applyAlignment="1">
      <alignment vertical="center"/>
    </xf>
    <xf numFmtId="0" fontId="111" fillId="0" borderId="0" xfId="76" applyFont="1" applyFill="1" applyBorder="1" applyAlignment="1">
      <alignment vertical="center" wrapText="1"/>
    </xf>
    <xf numFmtId="4" fontId="111" fillId="0" borderId="0" xfId="76" applyNumberFormat="1" applyFont="1" applyFill="1" applyBorder="1" applyAlignment="1">
      <alignment vertical="center"/>
    </xf>
    <xf numFmtId="0" fontId="27" fillId="0" borderId="0" xfId="75" applyFont="1" applyFill="1" applyBorder="1" applyAlignment="1">
      <alignment vertical="center" wrapText="1"/>
    </xf>
    <xf numFmtId="0" fontId="24" fillId="0" borderId="17" xfId="76" applyFont="1" applyFill="1" applyBorder="1" applyAlignment="1">
      <alignment vertical="center" wrapText="1"/>
    </xf>
    <xf numFmtId="0" fontId="24" fillId="60" borderId="15" xfId="75" applyFont="1" applyFill="1" applyBorder="1" applyAlignment="1">
      <alignment vertical="center" wrapText="1"/>
    </xf>
    <xf numFmtId="0" fontId="24" fillId="0" borderId="15" xfId="76" applyFont="1" applyFill="1" applyBorder="1" applyAlignment="1">
      <alignment vertical="center" wrapText="1"/>
    </xf>
    <xf numFmtId="0" fontId="24" fillId="0" borderId="15" xfId="73" applyFont="1" applyFill="1" applyBorder="1" applyAlignment="1">
      <alignment horizontal="left" vertical="center" wrapText="1"/>
    </xf>
    <xf numFmtId="4" fontId="24" fillId="60" borderId="68" xfId="72" applyNumberFormat="1" applyFont="1" applyFill="1" applyBorder="1" applyAlignment="1">
      <alignment vertical="center" wrapText="1"/>
    </xf>
    <xf numFmtId="49" fontId="24" fillId="0" borderId="27" xfId="76" applyNumberFormat="1" applyFont="1" applyFill="1" applyBorder="1" applyAlignment="1">
      <alignment horizontal="center" vertical="center"/>
    </xf>
    <xf numFmtId="0" fontId="24" fillId="0" borderId="62" xfId="73" applyFont="1" applyFill="1" applyBorder="1" applyAlignment="1">
      <alignment vertical="center" wrapText="1"/>
    </xf>
    <xf numFmtId="4" fontId="24" fillId="0" borderId="64" xfId="72" applyNumberFormat="1" applyFont="1" applyFill="1" applyBorder="1" applyAlignment="1">
      <alignment vertical="center" wrapText="1"/>
    </xf>
    <xf numFmtId="4" fontId="39" fillId="0" borderId="128" xfId="72" applyNumberFormat="1" applyFont="1" applyFill="1" applyBorder="1" applyAlignment="1">
      <alignment vertical="center" wrapText="1"/>
    </xf>
    <xf numFmtId="0" fontId="39" fillId="0" borderId="40" xfId="72" applyFont="1" applyFill="1" applyBorder="1" applyAlignment="1">
      <alignment horizontal="center" vertical="center" wrapText="1"/>
    </xf>
    <xf numFmtId="0" fontId="90" fillId="0" borderId="36" xfId="0" applyFont="1" applyBorder="1" applyAlignment="1">
      <alignment horizontal="center" vertical="center"/>
    </xf>
    <xf numFmtId="0" fontId="32" fillId="0" borderId="10" xfId="72" applyFont="1" applyBorder="1" applyAlignment="1">
      <alignment horizontal="center" vertical="center"/>
    </xf>
    <xf numFmtId="4" fontId="24" fillId="58" borderId="77" xfId="72" applyNumberFormat="1" applyFont="1" applyFill="1" applyBorder="1" applyAlignment="1">
      <alignment horizontal="right" vertical="center" wrapText="1"/>
    </xf>
    <xf numFmtId="0" fontId="32" fillId="0" borderId="28" xfId="72" applyFont="1" applyBorder="1" applyAlignment="1">
      <alignment horizontal="left" vertical="center"/>
    </xf>
    <xf numFmtId="0" fontId="24" fillId="0" borderId="54" xfId="67" applyFont="1" applyFill="1" applyBorder="1" applyAlignment="1">
      <alignment horizontal="center" vertical="center"/>
    </xf>
    <xf numFmtId="4" fontId="24" fillId="59" borderId="47" xfId="72" applyNumberFormat="1" applyFont="1" applyFill="1" applyBorder="1" applyAlignment="1">
      <alignment horizontal="right" vertical="center" wrapText="1"/>
    </xf>
    <xf numFmtId="4" fontId="72" fillId="58" borderId="43" xfId="0" applyNumberFormat="1" applyFont="1" applyFill="1" applyBorder="1" applyAlignment="1">
      <alignment vertical="center" wrapText="1"/>
    </xf>
    <xf numFmtId="0" fontId="24" fillId="60" borderId="29" xfId="72" applyFont="1" applyFill="1" applyBorder="1" applyAlignment="1">
      <alignment vertical="center" wrapText="1"/>
    </xf>
    <xf numFmtId="4" fontId="80" fillId="61" borderId="53" xfId="0" applyNumberFormat="1" applyFont="1" applyFill="1" applyBorder="1" applyAlignment="1">
      <alignment vertical="center" wrapText="1"/>
    </xf>
    <xf numFmtId="4" fontId="74" fillId="58" borderId="37" xfId="0" applyNumberFormat="1" applyFont="1" applyFill="1" applyBorder="1" applyAlignment="1">
      <alignment vertical="center" wrapText="1"/>
    </xf>
    <xf numFmtId="49" fontId="24" fillId="0" borderId="0" xfId="75" applyNumberFormat="1" applyFont="1" applyFill="1" applyBorder="1" applyAlignment="1">
      <alignment vertical="center"/>
    </xf>
    <xf numFmtId="4" fontId="32" fillId="58" borderId="53" xfId="72" applyNumberFormat="1" applyFont="1" applyFill="1" applyBorder="1" applyAlignment="1">
      <alignment vertical="center" wrapText="1"/>
    </xf>
    <xf numFmtId="4" fontId="24" fillId="58" borderId="69" xfId="72" applyNumberFormat="1" applyFont="1" applyFill="1" applyBorder="1" applyAlignment="1">
      <alignment vertical="center" wrapText="1"/>
    </xf>
    <xf numFmtId="4" fontId="91" fillId="0" borderId="18" xfId="72" applyNumberFormat="1" applyFont="1" applyFill="1" applyBorder="1" applyAlignment="1">
      <alignment horizontal="center" vertical="center" wrapText="1"/>
    </xf>
    <xf numFmtId="0" fontId="24" fillId="0" borderId="0" xfId="60" applyFont="1" applyFill="1" applyBorder="1" applyAlignment="1">
      <alignment vertical="center" wrapText="1"/>
    </xf>
    <xf numFmtId="4" fontId="24" fillId="0" borderId="0" xfId="141" applyNumberFormat="1" applyFont="1" applyFill="1" applyBorder="1" applyAlignment="1">
      <alignment horizontal="right" vertical="center"/>
    </xf>
    <xf numFmtId="2" fontId="113" fillId="0" borderId="0" xfId="139" applyNumberFormat="1" applyFont="1" applyFill="1" applyBorder="1" applyAlignment="1">
      <alignment horizontal="left" vertical="center"/>
    </xf>
    <xf numFmtId="4" fontId="114" fillId="0" borderId="0" xfId="73" applyNumberFormat="1" applyFont="1" applyFill="1" applyBorder="1" applyAlignment="1">
      <alignment vertical="center"/>
    </xf>
    <xf numFmtId="0" fontId="27" fillId="0" borderId="0" xfId="60" applyFont="1" applyFill="1" applyBorder="1" applyAlignment="1">
      <alignment vertical="center" wrapText="1"/>
    </xf>
    <xf numFmtId="4" fontId="27" fillId="0" borderId="0" xfId="140" applyNumberFormat="1" applyFont="1" applyFill="1" applyBorder="1" applyAlignment="1">
      <alignment vertical="center"/>
    </xf>
    <xf numFmtId="0" fontId="74" fillId="0" borderId="13" xfId="74" applyFont="1" applyFill="1" applyBorder="1" applyAlignment="1">
      <alignment vertical="center" wrapText="1"/>
    </xf>
    <xf numFmtId="0" fontId="24" fillId="0" borderId="0" xfId="74" applyFont="1" applyFill="1" applyBorder="1" applyAlignment="1">
      <alignment vertical="center" wrapText="1"/>
    </xf>
    <xf numFmtId="4" fontId="97" fillId="0" borderId="0" xfId="140" applyNumberFormat="1" applyFont="1" applyFill="1" applyBorder="1" applyAlignment="1">
      <alignment horizontal="right" vertical="center"/>
    </xf>
    <xf numFmtId="4" fontId="97" fillId="0" borderId="0" xfId="141" applyNumberFormat="1" applyFont="1" applyFill="1" applyBorder="1" applyAlignment="1">
      <alignment vertical="center"/>
    </xf>
    <xf numFmtId="0" fontId="97" fillId="0" borderId="0" xfId="60" applyFont="1" applyFill="1" applyBorder="1" applyAlignment="1">
      <alignment vertical="center" wrapText="1"/>
    </xf>
    <xf numFmtId="0" fontId="27" fillId="0" borderId="13" xfId="59" applyFont="1" applyFill="1" applyBorder="1" applyAlignment="1">
      <alignment horizontal="left" vertical="center" wrapText="1"/>
    </xf>
    <xf numFmtId="0" fontId="24" fillId="0" borderId="25" xfId="74" applyFont="1" applyFill="1" applyBorder="1" applyAlignment="1">
      <alignment vertical="center" wrapText="1"/>
    </xf>
    <xf numFmtId="0" fontId="27" fillId="0" borderId="0" xfId="59" applyFont="1" applyFill="1" applyBorder="1" applyAlignment="1">
      <alignment horizontal="left" vertical="center" wrapText="1"/>
    </xf>
    <xf numFmtId="4" fontId="27" fillId="0" borderId="0" xfId="59" applyNumberFormat="1" applyFont="1" applyFill="1" applyBorder="1" applyAlignment="1">
      <alignment horizontal="right" vertical="center"/>
    </xf>
    <xf numFmtId="0" fontId="24" fillId="0" borderId="0" xfId="59" applyFont="1" applyFill="1" applyBorder="1" applyAlignment="1">
      <alignment vertical="center" wrapText="1"/>
    </xf>
    <xf numFmtId="0" fontId="115" fillId="0" borderId="13" xfId="59" applyFont="1" applyFill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17" xfId="72" applyFont="1" applyFill="1" applyBorder="1" applyAlignment="1">
      <alignment vertical="center"/>
    </xf>
    <xf numFmtId="4" fontId="32" fillId="0" borderId="29" xfId="72" applyNumberFormat="1" applyFont="1" applyFill="1" applyBorder="1" applyAlignment="1">
      <alignment horizontal="center" vertical="center"/>
    </xf>
    <xf numFmtId="4" fontId="115" fillId="58" borderId="53" xfId="72" applyNumberFormat="1" applyFont="1" applyFill="1" applyBorder="1" applyAlignment="1">
      <alignment vertical="center"/>
    </xf>
    <xf numFmtId="0" fontId="115" fillId="0" borderId="16" xfId="0" applyFont="1" applyBorder="1" applyAlignment="1">
      <alignment horizontal="center" vertical="center"/>
    </xf>
    <xf numFmtId="49" fontId="115" fillId="0" borderId="16" xfId="72" applyNumberFormat="1" applyFont="1" applyBorder="1" applyAlignment="1">
      <alignment horizontal="center" vertical="center"/>
    </xf>
    <xf numFmtId="4" fontId="24" fillId="58" borderId="48" xfId="72" applyNumberFormat="1" applyFont="1" applyFill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4" fontId="24" fillId="61" borderId="48" xfId="72" applyNumberFormat="1" applyFont="1" applyFill="1" applyBorder="1" applyAlignment="1">
      <alignment vertical="center"/>
    </xf>
    <xf numFmtId="4" fontId="24" fillId="59" borderId="48" xfId="72" applyNumberFormat="1" applyFont="1" applyFill="1" applyBorder="1" applyAlignment="1">
      <alignment vertical="center"/>
    </xf>
    <xf numFmtId="0" fontId="24" fillId="0" borderId="62" xfId="72" applyFont="1" applyFill="1" applyBorder="1" applyAlignment="1">
      <alignment vertical="center"/>
    </xf>
    <xf numFmtId="4" fontId="24" fillId="0" borderId="30" xfId="72" applyNumberFormat="1" applyFont="1" applyFill="1" applyBorder="1" applyAlignment="1">
      <alignment horizontal="center" vertical="center"/>
    </xf>
    <xf numFmtId="4" fontId="27" fillId="58" borderId="37" xfId="67" applyNumberFormat="1" applyFont="1" applyFill="1" applyBorder="1" applyAlignment="1">
      <alignment vertical="center"/>
    </xf>
    <xf numFmtId="0" fontId="27" fillId="0" borderId="42" xfId="75" applyFont="1" applyBorder="1" applyAlignment="1">
      <alignment horizontal="center" vertical="center"/>
    </xf>
    <xf numFmtId="49" fontId="27" fillId="0" borderId="84" xfId="75" applyNumberFormat="1" applyFont="1" applyBorder="1" applyAlignment="1">
      <alignment horizontal="center" vertical="center"/>
    </xf>
    <xf numFmtId="0" fontId="27" fillId="0" borderId="85" xfId="75" applyFont="1" applyBorder="1" applyAlignment="1">
      <alignment vertical="center"/>
    </xf>
    <xf numFmtId="4" fontId="27" fillId="61" borderId="37" xfId="67" applyNumberFormat="1" applyFont="1" applyFill="1" applyBorder="1" applyAlignment="1">
      <alignment vertical="center"/>
    </xf>
    <xf numFmtId="4" fontId="27" fillId="59" borderId="37" xfId="67" applyNumberFormat="1" applyFont="1" applyFill="1" applyBorder="1" applyAlignment="1">
      <alignment vertical="center"/>
    </xf>
    <xf numFmtId="4" fontId="41" fillId="0" borderId="26" xfId="67" applyNumberFormat="1" applyFont="1" applyFill="1" applyBorder="1" applyAlignment="1">
      <alignment horizontal="center" vertical="center"/>
    </xf>
    <xf numFmtId="4" fontId="27" fillId="58" borderId="51" xfId="72" applyNumberFormat="1" applyFont="1" applyFill="1" applyBorder="1" applyAlignment="1">
      <alignment vertical="center"/>
    </xf>
    <xf numFmtId="4" fontId="27" fillId="58" borderId="53" xfId="67" applyNumberFormat="1" applyFont="1" applyFill="1" applyBorder="1" applyAlignment="1">
      <alignment vertical="center"/>
    </xf>
    <xf numFmtId="0" fontId="27" fillId="0" borderId="74" xfId="75" applyFont="1" applyBorder="1" applyAlignment="1">
      <alignment horizontal="center" vertical="center"/>
    </xf>
    <xf numFmtId="4" fontId="27" fillId="61" borderId="53" xfId="67" applyNumberFormat="1" applyFont="1" applyFill="1" applyBorder="1" applyAlignment="1">
      <alignment vertical="center"/>
    </xf>
    <xf numFmtId="4" fontId="93" fillId="0" borderId="29" xfId="67" applyNumberFormat="1" applyFont="1" applyFill="1" applyBorder="1" applyAlignment="1">
      <alignment horizontal="center" vertical="center"/>
    </xf>
    <xf numFmtId="49" fontId="27" fillId="0" borderId="16" xfId="75" applyNumberFormat="1" applyFont="1" applyBorder="1" applyAlignment="1">
      <alignment horizontal="center" vertical="center"/>
    </xf>
    <xf numFmtId="0" fontId="27" fillId="0" borderId="15" xfId="72" applyFont="1" applyFill="1" applyBorder="1" applyAlignment="1">
      <alignment vertical="center"/>
    </xf>
    <xf numFmtId="4" fontId="27" fillId="58" borderId="69" xfId="72" applyNumberFormat="1" applyFont="1" applyFill="1" applyBorder="1" applyAlignment="1">
      <alignment vertical="center"/>
    </xf>
    <xf numFmtId="4" fontId="32" fillId="61" borderId="69" xfId="72" applyNumberFormat="1" applyFont="1" applyFill="1" applyBorder="1" applyAlignment="1">
      <alignment vertical="center"/>
    </xf>
    <xf numFmtId="4" fontId="32" fillId="0" borderId="96" xfId="72" applyNumberFormat="1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4" fontId="32" fillId="0" borderId="28" xfId="72" applyNumberFormat="1" applyFont="1" applyFill="1" applyBorder="1" applyAlignment="1">
      <alignment horizontal="center" vertical="center"/>
    </xf>
    <xf numFmtId="49" fontId="24" fillId="0" borderId="68" xfId="0" applyNumberFormat="1" applyFont="1" applyFill="1" applyBorder="1" applyAlignment="1">
      <alignment vertical="center" wrapText="1"/>
    </xf>
    <xf numFmtId="4" fontId="32" fillId="58" borderId="73" xfId="72" applyNumberFormat="1" applyFont="1" applyFill="1" applyBorder="1" applyAlignment="1">
      <alignment vertical="center"/>
    </xf>
    <xf numFmtId="4" fontId="24" fillId="58" borderId="74" xfId="72" applyNumberFormat="1" applyFont="1" applyFill="1" applyBorder="1" applyAlignment="1">
      <alignment vertical="center"/>
    </xf>
    <xf numFmtId="4" fontId="24" fillId="58" borderId="63" xfId="72" applyNumberFormat="1" applyFont="1" applyFill="1" applyBorder="1" applyAlignment="1">
      <alignment vertical="center"/>
    </xf>
    <xf numFmtId="4" fontId="24" fillId="58" borderId="77" xfId="72" applyNumberFormat="1" applyFont="1" applyFill="1" applyBorder="1" applyAlignment="1">
      <alignment vertical="center"/>
    </xf>
    <xf numFmtId="4" fontId="27" fillId="0" borderId="0" xfId="140" applyNumberFormat="1" applyFont="1" applyFill="1" applyBorder="1" applyAlignment="1">
      <alignment horizontal="right" vertical="center"/>
    </xf>
    <xf numFmtId="4" fontId="24" fillId="58" borderId="129" xfId="72" applyNumberFormat="1" applyFont="1" applyFill="1" applyBorder="1" applyAlignment="1">
      <alignment vertical="center"/>
    </xf>
    <xf numFmtId="49" fontId="24" fillId="0" borderId="25" xfId="72" applyNumberFormat="1" applyFont="1" applyBorder="1" applyAlignment="1">
      <alignment horizontal="center" vertical="center" wrapText="1"/>
    </xf>
    <xf numFmtId="0" fontId="24" fillId="0" borderId="66" xfId="72" applyFont="1" applyBorder="1" applyAlignment="1">
      <alignment vertical="center" wrapText="1"/>
    </xf>
    <xf numFmtId="0" fontId="24" fillId="0" borderId="15" xfId="73" applyFont="1" applyBorder="1" applyAlignment="1">
      <alignment vertical="center" wrapText="1"/>
    </xf>
    <xf numFmtId="4" fontId="24" fillId="61" borderId="47" xfId="72" applyNumberFormat="1" applyFont="1" applyFill="1" applyBorder="1" applyAlignment="1">
      <alignment vertical="center"/>
    </xf>
    <xf numFmtId="0" fontId="27" fillId="0" borderId="0" xfId="60" applyFont="1" applyFill="1" applyBorder="1" applyAlignment="1">
      <alignment vertical="center"/>
    </xf>
    <xf numFmtId="4" fontId="90" fillId="0" borderId="18" xfId="0" applyNumberFormat="1" applyFont="1" applyFill="1" applyBorder="1" applyAlignment="1">
      <alignment wrapText="1"/>
    </xf>
    <xf numFmtId="4" fontId="90" fillId="0" borderId="18" xfId="0" applyNumberFormat="1" applyFont="1" applyFill="1" applyBorder="1" applyAlignment="1">
      <alignment horizontal="right" vertical="center" wrapText="1"/>
    </xf>
    <xf numFmtId="0" fontId="90" fillId="0" borderId="34" xfId="72" applyFont="1" applyBorder="1" applyAlignment="1">
      <alignment horizontal="right" vertical="center" wrapText="1"/>
    </xf>
    <xf numFmtId="4" fontId="24" fillId="0" borderId="0" xfId="0" applyNumberFormat="1" applyFont="1" applyAlignment="1">
      <alignment horizontal="right" vertical="center"/>
    </xf>
    <xf numFmtId="0" fontId="32" fillId="0" borderId="29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116" fillId="0" borderId="0" xfId="0" applyFont="1" applyFill="1" applyBorder="1" applyAlignment="1">
      <alignment vertical="center" wrapText="1"/>
    </xf>
    <xf numFmtId="0" fontId="117" fillId="0" borderId="0" xfId="58" applyFont="1" applyAlignment="1"/>
    <xf numFmtId="0" fontId="8" fillId="0" borderId="0" xfId="68" applyFill="1" applyAlignment="1">
      <alignment vertical="center"/>
    </xf>
    <xf numFmtId="49" fontId="29" fillId="0" borderId="0" xfId="72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7" fillId="0" borderId="38" xfId="68" applyFont="1" applyBorder="1" applyAlignment="1">
      <alignment horizontal="center" vertical="center"/>
    </xf>
    <xf numFmtId="0" fontId="24" fillId="0" borderId="63" xfId="68" applyFont="1" applyBorder="1" applyAlignment="1">
      <alignment horizontal="left" vertical="center"/>
    </xf>
    <xf numFmtId="0" fontId="24" fillId="0" borderId="73" xfId="68" applyFont="1" applyBorder="1" applyAlignment="1">
      <alignment horizontal="left" vertical="center"/>
    </xf>
    <xf numFmtId="0" fontId="24" fillId="0" borderId="74" xfId="68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9" fillId="0" borderId="0" xfId="77" applyFont="1" applyFill="1" applyAlignment="1">
      <alignment horizontal="left"/>
    </xf>
    <xf numFmtId="49" fontId="29" fillId="0" borderId="0" xfId="72" applyNumberFormat="1" applyFont="1" applyFill="1" applyAlignment="1">
      <alignment horizontal="left"/>
    </xf>
    <xf numFmtId="0" fontId="30" fillId="0" borderId="63" xfId="68" applyFont="1" applyBorder="1" applyAlignment="1">
      <alignment horizontal="left" vertical="center"/>
    </xf>
    <xf numFmtId="0" fontId="30" fillId="0" borderId="73" xfId="68" applyFont="1" applyBorder="1" applyAlignment="1">
      <alignment horizontal="left" vertical="center"/>
    </xf>
    <xf numFmtId="0" fontId="37" fillId="0" borderId="38" xfId="68" applyFont="1" applyBorder="1" applyAlignment="1">
      <alignment horizontal="left" vertical="center"/>
    </xf>
    <xf numFmtId="14" fontId="24" fillId="0" borderId="0" xfId="0" applyNumberFormat="1" applyFont="1" applyAlignment="1"/>
    <xf numFmtId="0" fontId="1" fillId="0" borderId="0" xfId="142"/>
    <xf numFmtId="4" fontId="71" fillId="0" borderId="97" xfId="72" applyNumberFormat="1" applyFont="1" applyFill="1" applyBorder="1" applyAlignment="1">
      <alignment horizontal="left" vertical="center" wrapText="1"/>
    </xf>
    <xf numFmtId="4" fontId="24" fillId="60" borderId="97" xfId="72" applyNumberFormat="1" applyFont="1" applyFill="1" applyBorder="1" applyAlignment="1">
      <alignment horizontal="left" vertical="center" wrapText="1"/>
    </xf>
    <xf numFmtId="4" fontId="82" fillId="0" borderId="12" xfId="0" applyNumberFormat="1" applyFont="1" applyFill="1" applyBorder="1" applyAlignment="1">
      <alignment horizontal="center" vertical="center"/>
    </xf>
    <xf numFmtId="0" fontId="101" fillId="0" borderId="0" xfId="142" applyFont="1"/>
    <xf numFmtId="0" fontId="24" fillId="0" borderId="63" xfId="72" applyFont="1" applyFill="1" applyBorder="1" applyAlignment="1">
      <alignment horizontal="center" vertical="center"/>
    </xf>
    <xf numFmtId="0" fontId="24" fillId="0" borderId="171" xfId="72" applyFont="1" applyFill="1" applyBorder="1" applyAlignment="1">
      <alignment horizontal="center" vertical="center"/>
    </xf>
    <xf numFmtId="0" fontId="24" fillId="0" borderId="135" xfId="72" applyFont="1" applyFill="1" applyBorder="1" applyAlignment="1">
      <alignment horizontal="center" vertical="center"/>
    </xf>
    <xf numFmtId="49" fontId="24" fillId="60" borderId="56" xfId="72" applyNumberFormat="1" applyFont="1" applyFill="1" applyBorder="1" applyAlignment="1">
      <alignment horizontal="center" vertical="center"/>
    </xf>
    <xf numFmtId="4" fontId="24" fillId="0" borderId="47" xfId="72" applyNumberFormat="1" applyFont="1" applyFill="1" applyBorder="1" applyAlignment="1">
      <alignment horizontal="left" vertical="center" wrapText="1"/>
    </xf>
    <xf numFmtId="0" fontId="1" fillId="0" borderId="0" xfId="143"/>
    <xf numFmtId="0" fontId="1" fillId="0" borderId="0" xfId="144"/>
    <xf numFmtId="4" fontId="74" fillId="58" borderId="37" xfId="143" applyNumberFormat="1" applyFont="1" applyFill="1" applyBorder="1" applyAlignment="1">
      <alignment vertical="center"/>
    </xf>
    <xf numFmtId="0" fontId="74" fillId="0" borderId="13" xfId="143" applyFont="1" applyBorder="1" applyAlignment="1">
      <alignment horizontal="center" vertical="center"/>
    </xf>
    <xf numFmtId="0" fontId="74" fillId="0" borderId="15" xfId="143" applyFont="1" applyBorder="1" applyAlignment="1">
      <alignment vertical="center"/>
    </xf>
    <xf numFmtId="4" fontId="74" fillId="61" borderId="63" xfId="143" applyNumberFormat="1" applyFont="1" applyFill="1" applyBorder="1" applyAlignment="1">
      <alignment vertical="center"/>
    </xf>
    <xf numFmtId="4" fontId="74" fillId="58" borderId="48" xfId="143" applyNumberFormat="1" applyFont="1" applyFill="1" applyBorder="1" applyAlignment="1">
      <alignment vertical="center"/>
    </xf>
    <xf numFmtId="0" fontId="74" fillId="0" borderId="11" xfId="143" applyFont="1" applyBorder="1" applyAlignment="1">
      <alignment horizontal="center" vertical="center"/>
    </xf>
    <xf numFmtId="0" fontId="74" fillId="0" borderId="66" xfId="143" applyFont="1" applyBorder="1" applyAlignment="1">
      <alignment vertical="center" wrapText="1"/>
    </xf>
    <xf numFmtId="4" fontId="74" fillId="61" borderId="135" xfId="143" applyNumberFormat="1" applyFont="1" applyFill="1" applyBorder="1" applyAlignment="1">
      <alignment vertical="center"/>
    </xf>
    <xf numFmtId="0" fontId="1" fillId="0" borderId="0" xfId="143" applyAlignment="1">
      <alignment vertical="center"/>
    </xf>
    <xf numFmtId="4" fontId="74" fillId="58" borderId="47" xfId="143" applyNumberFormat="1" applyFont="1" applyFill="1" applyBorder="1" applyAlignment="1">
      <alignment vertical="center"/>
    </xf>
    <xf numFmtId="0" fontId="74" fillId="0" borderId="56" xfId="143" applyFont="1" applyFill="1" applyBorder="1" applyAlignment="1">
      <alignment horizontal="center" vertical="center"/>
    </xf>
    <xf numFmtId="0" fontId="74" fillId="0" borderId="65" xfId="143" applyFont="1" applyBorder="1" applyAlignment="1">
      <alignment vertical="center" wrapText="1"/>
    </xf>
    <xf numFmtId="4" fontId="74" fillId="61" borderId="77" xfId="143" applyNumberFormat="1" applyFont="1" applyFill="1" applyBorder="1" applyAlignment="1">
      <alignment vertical="center"/>
    </xf>
    <xf numFmtId="0" fontId="74" fillId="0" borderId="0" xfId="143" applyFont="1" applyFill="1" applyBorder="1" applyAlignment="1">
      <alignment vertical="center"/>
    </xf>
    <xf numFmtId="4" fontId="74" fillId="0" borderId="0" xfId="143" applyNumberFormat="1" applyFont="1" applyFill="1" applyBorder="1" applyAlignment="1">
      <alignment vertical="center"/>
    </xf>
    <xf numFmtId="49" fontId="24" fillId="0" borderId="10" xfId="75" applyNumberFormat="1" applyFont="1" applyFill="1" applyBorder="1" applyAlignment="1">
      <alignment horizontal="center" vertical="center"/>
    </xf>
    <xf numFmtId="0" fontId="71" fillId="0" borderId="0" xfId="0" applyFont="1"/>
    <xf numFmtId="4" fontId="71" fillId="0" borderId="0" xfId="0" applyNumberFormat="1" applyFont="1"/>
    <xf numFmtId="0" fontId="24" fillId="0" borderId="147" xfId="72" applyFont="1" applyFill="1" applyBorder="1" applyAlignment="1">
      <alignment horizontal="center" vertical="center" wrapText="1"/>
    </xf>
    <xf numFmtId="0" fontId="88" fillId="0" borderId="68" xfId="0" applyFont="1" applyFill="1" applyBorder="1" applyAlignment="1">
      <alignment vertical="center" wrapText="1"/>
    </xf>
    <xf numFmtId="0" fontId="71" fillId="0" borderId="68" xfId="0" applyFont="1" applyFill="1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49" fontId="24" fillId="0" borderId="130" xfId="72" applyNumberFormat="1" applyFont="1" applyFill="1" applyBorder="1" applyAlignment="1">
      <alignment horizontal="center" vertical="center" wrapText="1"/>
    </xf>
    <xf numFmtId="4" fontId="71" fillId="59" borderId="51" xfId="72" applyNumberFormat="1" applyFont="1" applyFill="1" applyBorder="1" applyAlignment="1">
      <alignment horizontal="right" vertical="center" wrapText="1"/>
    </xf>
    <xf numFmtId="0" fontId="24" fillId="0" borderId="13" xfId="72" applyFont="1" applyFill="1" applyBorder="1" applyAlignment="1">
      <alignment horizontal="center" vertical="center" wrapText="1"/>
    </xf>
    <xf numFmtId="0" fontId="92" fillId="0" borderId="13" xfId="145" applyFont="1" applyFill="1" applyBorder="1" applyAlignment="1" applyProtection="1">
      <alignment vertical="center" wrapText="1"/>
    </xf>
    <xf numFmtId="0" fontId="24" fillId="0" borderId="56" xfId="72" applyFont="1" applyFill="1" applyBorder="1" applyAlignment="1">
      <alignment horizontal="center" vertical="center" wrapText="1"/>
    </xf>
    <xf numFmtId="0" fontId="92" fillId="0" borderId="56" xfId="145" applyFont="1" applyFill="1" applyBorder="1" applyAlignment="1" applyProtection="1">
      <alignment vertical="center" wrapText="1"/>
    </xf>
    <xf numFmtId="49" fontId="24" fillId="60" borderId="56" xfId="0" applyNumberFormat="1" applyFont="1" applyFill="1" applyBorder="1" applyAlignment="1">
      <alignment horizontal="center" vertical="center"/>
    </xf>
    <xf numFmtId="4" fontId="27" fillId="0" borderId="65" xfId="0" applyNumberFormat="1" applyFont="1" applyFill="1" applyBorder="1" applyAlignment="1">
      <alignment vertical="center" wrapText="1"/>
    </xf>
    <xf numFmtId="4" fontId="71" fillId="0" borderId="68" xfId="72" applyNumberFormat="1" applyFont="1" applyFill="1" applyBorder="1" applyAlignment="1">
      <alignment vertical="center" wrapText="1"/>
    </xf>
    <xf numFmtId="4" fontId="24" fillId="60" borderId="64" xfId="72" applyNumberFormat="1" applyFont="1" applyFill="1" applyBorder="1" applyAlignment="1">
      <alignment vertical="center" wrapText="1"/>
    </xf>
    <xf numFmtId="4" fontId="24" fillId="58" borderId="129" xfId="0" applyNumberFormat="1" applyFont="1" applyFill="1" applyBorder="1" applyAlignment="1">
      <alignment vertical="center" wrapText="1"/>
    </xf>
    <xf numFmtId="4" fontId="111" fillId="58" borderId="129" xfId="75" applyNumberFormat="1" applyFont="1" applyFill="1" applyBorder="1" applyAlignment="1">
      <alignment vertical="center"/>
    </xf>
    <xf numFmtId="0" fontId="111" fillId="0" borderId="24" xfId="67" applyFont="1" applyFill="1" applyBorder="1" applyAlignment="1">
      <alignment horizontal="center"/>
    </xf>
    <xf numFmtId="49" fontId="111" fillId="0" borderId="25" xfId="75" applyNumberFormat="1" applyFont="1" applyFill="1" applyBorder="1" applyAlignment="1">
      <alignment horizontal="center"/>
    </xf>
    <xf numFmtId="0" fontId="111" fillId="0" borderId="62" xfId="75" applyFont="1" applyFill="1" applyBorder="1" applyAlignment="1">
      <alignment wrapText="1"/>
    </xf>
    <xf numFmtId="4" fontId="111" fillId="61" borderId="51" xfId="75" applyNumberFormat="1" applyFont="1" applyFill="1" applyBorder="1" applyAlignment="1">
      <alignment vertical="center"/>
    </xf>
    <xf numFmtId="4" fontId="111" fillId="59" borderId="64" xfId="75" applyNumberFormat="1" applyFont="1" applyFill="1" applyBorder="1" applyAlignment="1">
      <alignment vertical="center"/>
    </xf>
    <xf numFmtId="4" fontId="118" fillId="0" borderId="64" xfId="0" applyNumberFormat="1" applyFont="1" applyFill="1" applyBorder="1" applyAlignment="1">
      <alignment vertical="center" wrapText="1"/>
    </xf>
    <xf numFmtId="4" fontId="111" fillId="58" borderId="63" xfId="75" applyNumberFormat="1" applyFont="1" applyFill="1" applyBorder="1" applyAlignment="1">
      <alignment vertical="center"/>
    </xf>
    <xf numFmtId="0" fontId="111" fillId="0" borderId="63" xfId="67" applyFont="1" applyFill="1" applyBorder="1" applyAlignment="1">
      <alignment horizontal="center" vertical="center"/>
    </xf>
    <xf numFmtId="49" fontId="111" fillId="0" borderId="13" xfId="75" applyNumberFormat="1" applyFont="1" applyFill="1" applyBorder="1" applyAlignment="1">
      <alignment horizontal="center" vertical="center"/>
    </xf>
    <xf numFmtId="0" fontId="111" fillId="0" borderId="27" xfId="75" applyFont="1" applyFill="1" applyBorder="1" applyAlignment="1">
      <alignment vertical="center" wrapText="1"/>
    </xf>
    <xf numFmtId="4" fontId="111" fillId="61" borderId="37" xfId="75" applyNumberFormat="1" applyFont="1" applyFill="1" applyBorder="1" applyAlignment="1">
      <alignment vertical="center"/>
    </xf>
    <xf numFmtId="4" fontId="111" fillId="59" borderId="68" xfId="75" applyNumberFormat="1" applyFont="1" applyFill="1" applyBorder="1" applyAlignment="1">
      <alignment vertical="center"/>
    </xf>
    <xf numFmtId="4" fontId="111" fillId="0" borderId="68" xfId="0" applyNumberFormat="1" applyFont="1" applyFill="1" applyBorder="1" applyAlignment="1">
      <alignment vertical="center" wrapText="1"/>
    </xf>
    <xf numFmtId="4" fontId="111" fillId="59" borderId="37" xfId="75" applyNumberFormat="1" applyFont="1" applyFill="1" applyBorder="1" applyAlignment="1">
      <alignment vertical="center"/>
    </xf>
    <xf numFmtId="0" fontId="111" fillId="0" borderId="74" xfId="67" applyFont="1" applyFill="1" applyBorder="1" applyAlignment="1">
      <alignment horizontal="center" vertical="center"/>
    </xf>
    <xf numFmtId="49" fontId="111" fillId="0" borderId="16" xfId="75" applyNumberFormat="1" applyFont="1" applyFill="1" applyBorder="1" applyAlignment="1">
      <alignment horizontal="center" vertical="center"/>
    </xf>
    <xf numFmtId="0" fontId="111" fillId="0" borderId="99" xfId="75" applyFont="1" applyFill="1" applyBorder="1" applyAlignment="1">
      <alignment vertical="center" wrapText="1"/>
    </xf>
    <xf numFmtId="4" fontId="111" fillId="61" borderId="53" xfId="75" applyNumberFormat="1" applyFont="1" applyFill="1" applyBorder="1" applyAlignment="1">
      <alignment vertical="center"/>
    </xf>
    <xf numFmtId="4" fontId="111" fillId="59" borderId="97" xfId="72" applyNumberFormat="1" applyFont="1" applyFill="1" applyBorder="1" applyAlignment="1">
      <alignment horizontal="right" vertical="center" wrapText="1"/>
    </xf>
    <xf numFmtId="49" fontId="74" fillId="60" borderId="13" xfId="75" applyNumberFormat="1" applyFont="1" applyFill="1" applyBorder="1" applyAlignment="1">
      <alignment horizontal="center" vertical="center"/>
    </xf>
    <xf numFmtId="0" fontId="74" fillId="60" borderId="27" xfId="75" applyFont="1" applyFill="1" applyBorder="1" applyAlignment="1">
      <alignment vertical="center" wrapText="1"/>
    </xf>
    <xf numFmtId="4" fontId="24" fillId="60" borderId="37" xfId="72" applyNumberFormat="1" applyFont="1" applyFill="1" applyBorder="1" applyAlignment="1">
      <alignment vertical="center" wrapText="1"/>
    </xf>
    <xf numFmtId="49" fontId="24" fillId="0" borderId="62" xfId="76" applyNumberFormat="1" applyFont="1" applyFill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49" fontId="24" fillId="0" borderId="65" xfId="76" applyNumberFormat="1" applyFont="1" applyFill="1" applyBorder="1" applyAlignment="1">
      <alignment horizontal="center" vertical="center"/>
    </xf>
    <xf numFmtId="0" fontId="24" fillId="0" borderId="65" xfId="73" applyFont="1" applyFill="1" applyBorder="1" applyAlignment="1">
      <alignment vertical="center" wrapText="1"/>
    </xf>
    <xf numFmtId="4" fontId="24" fillId="59" borderId="88" xfId="72" applyNumberFormat="1" applyFont="1" applyFill="1" applyBorder="1" applyAlignment="1">
      <alignment horizontal="right" vertical="center" wrapText="1"/>
    </xf>
    <xf numFmtId="4" fontId="39" fillId="0" borderId="127" xfId="72" applyNumberFormat="1" applyFont="1" applyFill="1" applyBorder="1" applyAlignment="1">
      <alignment vertical="center" wrapText="1"/>
    </xf>
    <xf numFmtId="4" fontId="110" fillId="58" borderId="33" xfId="71" applyNumberFormat="1" applyFont="1" applyFill="1" applyBorder="1" applyAlignment="1">
      <alignment vertical="center"/>
    </xf>
    <xf numFmtId="4" fontId="34" fillId="58" borderId="10" xfId="136" applyNumberFormat="1" applyFont="1" applyFill="1" applyBorder="1" applyAlignment="1">
      <alignment vertical="center"/>
    </xf>
    <xf numFmtId="4" fontId="34" fillId="58" borderId="16" xfId="136" applyNumberFormat="1" applyFont="1" applyFill="1" applyBorder="1" applyAlignment="1">
      <alignment vertical="center"/>
    </xf>
    <xf numFmtId="4" fontId="34" fillId="58" borderId="13" xfId="136" applyNumberFormat="1" applyFont="1" applyFill="1" applyBorder="1" applyAlignment="1">
      <alignment vertical="center"/>
    </xf>
    <xf numFmtId="4" fontId="34" fillId="58" borderId="56" xfId="136" applyNumberFormat="1" applyFont="1" applyFill="1" applyBorder="1" applyAlignment="1">
      <alignment vertical="center"/>
    </xf>
    <xf numFmtId="0" fontId="49" fillId="0" borderId="12" xfId="0" applyFont="1" applyFill="1" applyBorder="1" applyAlignment="1">
      <alignment horizontal="center" vertical="center" wrapText="1"/>
    </xf>
    <xf numFmtId="0" fontId="74" fillId="0" borderId="15" xfId="0" applyFont="1" applyFill="1" applyBorder="1" applyAlignment="1">
      <alignment vertical="center" wrapText="1" shrinkToFit="1"/>
    </xf>
    <xf numFmtId="0" fontId="49" fillId="0" borderId="0" xfId="0" applyFont="1" applyAlignment="1">
      <alignment vertical="center"/>
    </xf>
    <xf numFmtId="4" fontId="49" fillId="0" borderId="0" xfId="0" applyNumberFormat="1" applyFont="1" applyAlignment="1">
      <alignment vertical="center"/>
    </xf>
    <xf numFmtId="0" fontId="49" fillId="0" borderId="54" xfId="0" applyFont="1" applyFill="1" applyBorder="1" applyAlignment="1">
      <alignment horizontal="center" vertical="center" wrapText="1"/>
    </xf>
    <xf numFmtId="49" fontId="24" fillId="0" borderId="56" xfId="76" applyNumberFormat="1" applyFont="1" applyFill="1" applyBorder="1" applyAlignment="1">
      <alignment horizontal="center" vertical="center"/>
    </xf>
    <xf numFmtId="0" fontId="74" fillId="0" borderId="65" xfId="0" applyFont="1" applyFill="1" applyBorder="1" applyAlignment="1">
      <alignment vertical="center" wrapText="1" shrinkToFit="1"/>
    </xf>
    <xf numFmtId="4" fontId="24" fillId="58" borderId="10" xfId="72" applyNumberFormat="1" applyFont="1" applyFill="1" applyBorder="1" applyAlignment="1">
      <alignment horizontal="right" vertical="center" wrapText="1"/>
    </xf>
    <xf numFmtId="4" fontId="24" fillId="58" borderId="28" xfId="72" applyNumberFormat="1" applyFont="1" applyFill="1" applyBorder="1" applyAlignment="1">
      <alignment horizontal="right" vertical="center" wrapText="1"/>
    </xf>
    <xf numFmtId="4" fontId="24" fillId="58" borderId="13" xfId="72" applyNumberFormat="1" applyFont="1" applyFill="1" applyBorder="1" applyAlignment="1">
      <alignment horizontal="right" vertical="center" wrapText="1"/>
    </xf>
    <xf numFmtId="4" fontId="24" fillId="58" borderId="26" xfId="72" applyNumberFormat="1" applyFont="1" applyFill="1" applyBorder="1" applyAlignment="1">
      <alignment horizontal="right" vertical="center" wrapText="1"/>
    </xf>
    <xf numFmtId="0" fontId="24" fillId="0" borderId="15" xfId="0" applyFont="1" applyFill="1" applyBorder="1" applyAlignment="1">
      <alignment horizontal="center" vertical="center" wrapText="1"/>
    </xf>
    <xf numFmtId="4" fontId="24" fillId="58" borderId="56" xfId="72" applyNumberFormat="1" applyFont="1" applyFill="1" applyBorder="1" applyAlignment="1">
      <alignment horizontal="right" vertical="center" wrapText="1"/>
    </xf>
    <xf numFmtId="4" fontId="24" fillId="58" borderId="39" xfId="72" applyNumberFormat="1" applyFont="1" applyFill="1" applyBorder="1" applyAlignment="1">
      <alignment horizontal="right" vertical="center" wrapText="1"/>
    </xf>
    <xf numFmtId="4" fontId="51" fillId="0" borderId="0" xfId="73" applyNumberFormat="1" applyFont="1" applyFill="1" applyBorder="1" applyAlignment="1">
      <alignment vertical="center"/>
    </xf>
    <xf numFmtId="0" fontId="82" fillId="0" borderId="26" xfId="72" applyFont="1" applyBorder="1" applyAlignment="1">
      <alignment vertical="center" wrapText="1"/>
    </xf>
    <xf numFmtId="170" fontId="27" fillId="0" borderId="0" xfId="73" applyNumberFormat="1" applyFont="1" applyFill="1" applyBorder="1" applyAlignment="1">
      <alignment vertical="center"/>
    </xf>
    <xf numFmtId="0" fontId="82" fillId="0" borderId="0" xfId="0" applyFont="1" applyFill="1" applyBorder="1" applyAlignment="1">
      <alignment vertical="center"/>
    </xf>
    <xf numFmtId="164" fontId="24" fillId="0" borderId="88" xfId="72" applyNumberFormat="1" applyFont="1" applyFill="1" applyBorder="1" applyAlignment="1">
      <alignment horizontal="left" vertical="top" wrapText="1"/>
    </xf>
    <xf numFmtId="0" fontId="33" fillId="0" borderId="0" xfId="68" applyFont="1" applyFill="1" applyAlignment="1">
      <alignment vertical="center"/>
    </xf>
    <xf numFmtId="0" fontId="74" fillId="0" borderId="0" xfId="146" applyFont="1" applyAlignment="1">
      <alignment vertical="center"/>
    </xf>
    <xf numFmtId="4" fontId="74" fillId="0" borderId="0" xfId="146" applyNumberFormat="1" applyFont="1" applyAlignment="1">
      <alignment vertical="center"/>
    </xf>
    <xf numFmtId="0" fontId="74" fillId="0" borderId="0" xfId="146" applyFont="1" applyBorder="1" applyAlignment="1">
      <alignment vertical="center"/>
    </xf>
    <xf numFmtId="0" fontId="24" fillId="0" borderId="96" xfId="73" applyFont="1" applyFill="1" applyBorder="1" applyAlignment="1">
      <alignment vertical="center" wrapText="1"/>
    </xf>
    <xf numFmtId="14" fontId="24" fillId="0" borderId="0" xfId="0" applyNumberFormat="1" applyFont="1" applyAlignment="1">
      <alignment horizontal="center" vertical="center"/>
    </xf>
    <xf numFmtId="0" fontId="29" fillId="0" borderId="0" xfId="68" applyFont="1" applyFill="1" applyBorder="1" applyAlignment="1">
      <alignment vertical="center"/>
    </xf>
    <xf numFmtId="0" fontId="24" fillId="0" borderId="0" xfId="68" applyFont="1" applyAlignment="1">
      <alignment horizontal="center" vertical="center"/>
    </xf>
    <xf numFmtId="0" fontId="24" fillId="0" borderId="0" xfId="68" applyFont="1" applyAlignment="1">
      <alignment vertical="center"/>
    </xf>
    <xf numFmtId="0" fontId="27" fillId="0" borderId="0" xfId="68" applyFont="1" applyAlignment="1">
      <alignment horizontal="center" vertical="center"/>
    </xf>
    <xf numFmtId="0" fontId="36" fillId="0" borderId="34" xfId="68" applyFont="1" applyBorder="1" applyAlignment="1">
      <alignment horizontal="center" vertical="center"/>
    </xf>
    <xf numFmtId="0" fontId="36" fillId="0" borderId="32" xfId="68" applyFont="1" applyBorder="1" applyAlignment="1">
      <alignment horizontal="center" vertical="center"/>
    </xf>
    <xf numFmtId="0" fontId="30" fillId="0" borderId="34" xfId="68" applyFont="1" applyFill="1" applyBorder="1" applyAlignment="1">
      <alignment horizontal="center" vertical="center"/>
    </xf>
    <xf numFmtId="0" fontId="8" fillId="0" borderId="0" xfId="68" applyAlignment="1">
      <alignment horizontal="right" vertical="center"/>
    </xf>
    <xf numFmtId="0" fontId="32" fillId="0" borderId="101" xfId="72" applyFont="1" applyBorder="1" applyAlignment="1">
      <alignment horizontal="center" vertical="center"/>
    </xf>
    <xf numFmtId="49" fontId="24" fillId="0" borderId="16" xfId="0" quotePrefix="1" applyNumberFormat="1" applyFont="1" applyBorder="1" applyAlignment="1">
      <alignment horizontal="center" vertical="center"/>
    </xf>
    <xf numFmtId="4" fontId="24" fillId="59" borderId="26" xfId="67" applyNumberFormat="1" applyFont="1" applyFill="1" applyBorder="1" applyAlignment="1">
      <alignment vertical="center" wrapText="1"/>
    </xf>
    <xf numFmtId="164" fontId="51" fillId="0" borderId="0" xfId="73" applyNumberFormat="1" applyFont="1" applyBorder="1" applyAlignment="1">
      <alignment vertical="center"/>
    </xf>
    <xf numFmtId="4" fontId="119" fillId="0" borderId="0" xfId="73" applyNumberFormat="1" applyFont="1" applyFill="1" applyBorder="1" applyAlignment="1">
      <alignment vertical="center"/>
    </xf>
    <xf numFmtId="4" fontId="74" fillId="58" borderId="37" xfId="147" applyNumberFormat="1" applyFont="1" applyFill="1" applyBorder="1"/>
    <xf numFmtId="164" fontId="45" fillId="0" borderId="0" xfId="73" applyNumberFormat="1" applyFont="1" applyBorder="1" applyAlignment="1">
      <alignment vertical="center"/>
    </xf>
    <xf numFmtId="0" fontId="85" fillId="0" borderId="0" xfId="146" applyFont="1" applyAlignment="1">
      <alignment vertical="center"/>
    </xf>
    <xf numFmtId="4" fontId="85" fillId="0" borderId="0" xfId="146" applyNumberFormat="1" applyFont="1" applyAlignment="1">
      <alignment vertical="center"/>
    </xf>
    <xf numFmtId="4" fontId="24" fillId="59" borderId="37" xfId="0" applyNumberFormat="1" applyFont="1" applyFill="1" applyBorder="1" applyAlignment="1">
      <alignment horizontal="right" vertical="center"/>
    </xf>
    <xf numFmtId="49" fontId="24" fillId="0" borderId="56" xfId="0" applyNumberFormat="1" applyFont="1" applyBorder="1" applyAlignment="1">
      <alignment horizontal="left" vertical="center"/>
    </xf>
    <xf numFmtId="4" fontId="24" fillId="59" borderId="47" xfId="0" applyNumberFormat="1" applyFont="1" applyFill="1" applyBorder="1" applyAlignment="1">
      <alignment horizontal="right" vertical="center"/>
    </xf>
    <xf numFmtId="0" fontId="74" fillId="0" borderId="0" xfId="146" applyFont="1" applyBorder="1"/>
    <xf numFmtId="0" fontId="1" fillId="0" borderId="0" xfId="146" applyBorder="1"/>
    <xf numFmtId="4" fontId="74" fillId="0" borderId="0" xfId="146" applyNumberFormat="1" applyFont="1"/>
    <xf numFmtId="0" fontId="74" fillId="0" borderId="0" xfId="146" applyFont="1"/>
    <xf numFmtId="0" fontId="74" fillId="0" borderId="0" xfId="146" applyFont="1" applyFill="1"/>
    <xf numFmtId="4" fontId="74" fillId="0" borderId="0" xfId="146" applyNumberFormat="1" applyFont="1" applyFill="1"/>
    <xf numFmtId="49" fontId="74" fillId="0" borderId="27" xfId="146" applyNumberFormat="1" applyFont="1" applyFill="1" applyBorder="1"/>
    <xf numFmtId="0" fontId="74" fillId="0" borderId="15" xfId="146" applyFont="1" applyFill="1" applyBorder="1"/>
    <xf numFmtId="4" fontId="74" fillId="61" borderId="48" xfId="146" applyNumberFormat="1" applyFont="1" applyFill="1" applyBorder="1"/>
    <xf numFmtId="49" fontId="74" fillId="0" borderId="13" xfId="146" applyNumberFormat="1" applyFont="1" applyBorder="1" applyAlignment="1">
      <alignment vertical="center"/>
    </xf>
    <xf numFmtId="0" fontId="74" fillId="0" borderId="15" xfId="146" applyFont="1" applyBorder="1" applyAlignment="1">
      <alignment vertical="center"/>
    </xf>
    <xf numFmtId="4" fontId="74" fillId="61" borderId="37" xfId="146" applyNumberFormat="1" applyFont="1" applyFill="1" applyBorder="1" applyAlignment="1">
      <alignment vertical="center"/>
    </xf>
    <xf numFmtId="49" fontId="74" fillId="0" borderId="13" xfId="146" applyNumberFormat="1" applyFont="1" applyFill="1" applyBorder="1" applyAlignment="1">
      <alignment vertical="center"/>
    </xf>
    <xf numFmtId="0" fontId="74" fillId="0" borderId="15" xfId="146" applyFont="1" applyBorder="1" applyAlignment="1">
      <alignment vertical="center" wrapText="1"/>
    </xf>
    <xf numFmtId="4" fontId="74" fillId="61" borderId="37" xfId="75" applyNumberFormat="1" applyFont="1" applyFill="1" applyBorder="1" applyAlignment="1">
      <alignment vertical="center"/>
    </xf>
    <xf numFmtId="4" fontId="74" fillId="59" borderId="37" xfId="75" applyNumberFormat="1" applyFont="1" applyFill="1" applyBorder="1" applyAlignment="1">
      <alignment vertical="center"/>
    </xf>
    <xf numFmtId="0" fontId="74" fillId="0" borderId="15" xfId="75" applyFont="1" applyFill="1" applyBorder="1" applyAlignment="1">
      <alignment vertical="center"/>
    </xf>
    <xf numFmtId="0" fontId="24" fillId="0" borderId="100" xfId="0" applyFont="1" applyBorder="1" applyAlignment="1">
      <alignment horizontal="center" vertical="center"/>
    </xf>
    <xf numFmtId="4" fontId="74" fillId="61" borderId="47" xfId="75" applyNumberFormat="1" applyFont="1" applyFill="1" applyBorder="1" applyAlignment="1">
      <alignment vertical="center"/>
    </xf>
    <xf numFmtId="4" fontId="74" fillId="59" borderId="47" xfId="75" applyNumberFormat="1" applyFont="1" applyFill="1" applyBorder="1" applyAlignment="1">
      <alignment vertical="center"/>
    </xf>
    <xf numFmtId="49" fontId="74" fillId="0" borderId="13" xfId="0" applyNumberFormat="1" applyFont="1" applyBorder="1" applyAlignment="1">
      <alignment vertical="center"/>
    </xf>
    <xf numFmtId="49" fontId="24" fillId="60" borderId="56" xfId="78" applyNumberFormat="1" applyFont="1" applyFill="1" applyBorder="1" applyAlignment="1">
      <alignment horizontal="center" vertical="center"/>
    </xf>
    <xf numFmtId="14" fontId="24" fillId="0" borderId="0" xfId="0" applyNumberFormat="1" applyFont="1"/>
    <xf numFmtId="4" fontId="24" fillId="0" borderId="28" xfId="0" applyNumberFormat="1" applyFont="1" applyFill="1" applyBorder="1" applyAlignment="1">
      <alignment horizontal="left" vertical="center" wrapText="1"/>
    </xf>
    <xf numFmtId="0" fontId="74" fillId="0" borderId="0" xfId="173" applyFont="1" applyFill="1"/>
    <xf numFmtId="4" fontId="24" fillId="0" borderId="26" xfId="0" applyNumberFormat="1" applyFont="1" applyFill="1" applyBorder="1" applyAlignment="1">
      <alignment horizontal="left" vertical="center" wrapText="1"/>
    </xf>
    <xf numFmtId="49" fontId="74" fillId="0" borderId="27" xfId="173" applyNumberFormat="1" applyFont="1" applyBorder="1" applyAlignment="1">
      <alignment horizontal="center"/>
    </xf>
    <xf numFmtId="0" fontId="74" fillId="0" borderId="26" xfId="173" applyFont="1" applyBorder="1"/>
    <xf numFmtId="4" fontId="24" fillId="0" borderId="29" xfId="0" applyNumberFormat="1" applyFont="1" applyFill="1" applyBorder="1" applyAlignment="1">
      <alignment horizontal="left" vertical="center" wrapText="1"/>
    </xf>
    <xf numFmtId="4" fontId="74" fillId="0" borderId="0" xfId="173" applyNumberFormat="1" applyFont="1" applyFill="1"/>
    <xf numFmtId="4" fontId="24" fillId="0" borderId="26" xfId="72" applyNumberFormat="1" applyFont="1" applyFill="1" applyBorder="1" applyAlignment="1">
      <alignment horizontal="left" vertical="center" wrapText="1"/>
    </xf>
    <xf numFmtId="4" fontId="24" fillId="60" borderId="26" xfId="0" applyNumberFormat="1" applyFont="1" applyFill="1" applyBorder="1" applyAlignment="1">
      <alignment horizontal="left" vertical="center" wrapText="1"/>
    </xf>
    <xf numFmtId="4" fontId="24" fillId="0" borderId="97" xfId="0" applyNumberFormat="1" applyFont="1" applyFill="1" applyBorder="1" applyAlignment="1">
      <alignment horizontal="left" vertical="center" wrapText="1"/>
    </xf>
    <xf numFmtId="4" fontId="24" fillId="60" borderId="68" xfId="0" applyNumberFormat="1" applyFont="1" applyFill="1" applyBorder="1" applyAlignment="1">
      <alignment horizontal="left" vertical="center" wrapText="1"/>
    </xf>
    <xf numFmtId="4" fontId="120" fillId="61" borderId="37" xfId="75" applyNumberFormat="1" applyFont="1" applyFill="1" applyBorder="1" applyAlignment="1">
      <alignment vertical="center"/>
    </xf>
    <xf numFmtId="49" fontId="72" fillId="0" borderId="13" xfId="75" applyNumberFormat="1" applyFont="1" applyFill="1" applyBorder="1" applyAlignment="1">
      <alignment horizontal="center" vertical="center"/>
    </xf>
    <xf numFmtId="0" fontId="24" fillId="0" borderId="15" xfId="74" applyFont="1" applyFill="1" applyBorder="1" applyAlignment="1">
      <alignment vertical="center"/>
    </xf>
    <xf numFmtId="0" fontId="74" fillId="0" borderId="0" xfId="173" applyFont="1" applyFill="1" applyBorder="1"/>
    <xf numFmtId="4" fontId="24" fillId="58" borderId="69" xfId="75" applyNumberFormat="1" applyFont="1" applyFill="1" applyBorder="1" applyAlignment="1">
      <alignment vertical="center"/>
    </xf>
    <xf numFmtId="0" fontId="24" fillId="0" borderId="137" xfId="67" applyFont="1" applyFill="1" applyBorder="1" applyAlignment="1">
      <alignment horizontal="center" vertical="center"/>
    </xf>
    <xf numFmtId="49" fontId="24" fillId="0" borderId="79" xfId="75" applyNumberFormat="1" applyFont="1" applyFill="1" applyBorder="1" applyAlignment="1">
      <alignment horizontal="center" vertical="center"/>
    </xf>
    <xf numFmtId="0" fontId="24" fillId="0" borderId="56" xfId="74" applyFont="1" applyFill="1" applyBorder="1" applyAlignment="1">
      <alignment vertical="center"/>
    </xf>
    <xf numFmtId="4" fontId="24" fillId="61" borderId="69" xfId="75" applyNumberFormat="1" applyFont="1" applyFill="1" applyBorder="1" applyAlignment="1">
      <alignment vertical="center"/>
    </xf>
    <xf numFmtId="4" fontId="24" fillId="59" borderId="69" xfId="75" applyNumberFormat="1" applyFont="1" applyFill="1" applyBorder="1" applyAlignment="1">
      <alignment vertical="center"/>
    </xf>
    <xf numFmtId="4" fontId="24" fillId="0" borderId="139" xfId="0" applyNumberFormat="1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74" fillId="0" borderId="0" xfId="173" applyFont="1" applyFill="1" applyBorder="1" applyAlignment="1">
      <alignment vertical="center"/>
    </xf>
    <xf numFmtId="4" fontId="24" fillId="0" borderId="124" xfId="0" applyNumberFormat="1" applyFont="1" applyFill="1" applyBorder="1" applyAlignment="1">
      <alignment horizontal="left" vertical="center" wrapText="1"/>
    </xf>
    <xf numFmtId="49" fontId="24" fillId="60" borderId="70" xfId="74" applyNumberFormat="1" applyFont="1" applyFill="1" applyBorder="1" applyAlignment="1">
      <alignment horizontal="center" vertical="center" wrapText="1"/>
    </xf>
    <xf numFmtId="4" fontId="24" fillId="0" borderId="88" xfId="0" applyNumberFormat="1" applyFont="1" applyFill="1" applyBorder="1" applyAlignment="1">
      <alignment horizontal="left" vertical="center" wrapText="1"/>
    </xf>
    <xf numFmtId="4" fontId="24" fillId="0" borderId="43" xfId="0" applyNumberFormat="1" applyFont="1" applyFill="1" applyBorder="1" applyAlignment="1">
      <alignment horizontal="left" vertical="center" wrapText="1"/>
    </xf>
    <xf numFmtId="0" fontId="1" fillId="0" borderId="0" xfId="173" applyAlignment="1">
      <alignment vertical="center"/>
    </xf>
    <xf numFmtId="4" fontId="24" fillId="0" borderId="37" xfId="0" applyNumberFormat="1" applyFont="1" applyFill="1" applyBorder="1" applyAlignment="1">
      <alignment horizontal="left" vertical="center" wrapText="1"/>
    </xf>
    <xf numFmtId="4" fontId="24" fillId="0" borderId="37" xfId="72" applyNumberFormat="1" applyFont="1" applyFill="1" applyBorder="1" applyAlignment="1">
      <alignment horizontal="left" vertical="center" wrapText="1"/>
    </xf>
    <xf numFmtId="4" fontId="24" fillId="0" borderId="53" xfId="72" applyNumberFormat="1" applyFont="1" applyFill="1" applyBorder="1" applyAlignment="1">
      <alignment horizontal="left" vertical="center" wrapText="1"/>
    </xf>
    <xf numFmtId="4" fontId="24" fillId="0" borderId="53" xfId="0" applyNumberFormat="1" applyFont="1" applyFill="1" applyBorder="1" applyAlignment="1">
      <alignment horizontal="left" vertical="center" wrapText="1"/>
    </xf>
    <xf numFmtId="4" fontId="24" fillId="0" borderId="53" xfId="67" applyNumberFormat="1" applyFont="1" applyFill="1" applyBorder="1" applyAlignment="1">
      <alignment horizontal="left" vertical="center"/>
    </xf>
    <xf numFmtId="4" fontId="71" fillId="60" borderId="53" xfId="67" applyNumberFormat="1" applyFont="1" applyFill="1" applyBorder="1" applyAlignment="1">
      <alignment horizontal="left" vertical="center"/>
    </xf>
    <xf numFmtId="0" fontId="74" fillId="0" borderId="15" xfId="173" applyFont="1" applyBorder="1" applyAlignment="1">
      <alignment vertical="center" wrapText="1"/>
    </xf>
    <xf numFmtId="4" fontId="71" fillId="60" borderId="48" xfId="67" applyNumberFormat="1" applyFont="1" applyFill="1" applyBorder="1" applyAlignment="1">
      <alignment horizontal="left" vertical="center"/>
    </xf>
    <xf numFmtId="0" fontId="74" fillId="0" borderId="13" xfId="173" applyFont="1" applyBorder="1" applyAlignment="1">
      <alignment vertical="center"/>
    </xf>
    <xf numFmtId="4" fontId="24" fillId="60" borderId="53" xfId="0" applyNumberFormat="1" applyFont="1" applyFill="1" applyBorder="1" applyAlignment="1">
      <alignment horizontal="left" vertical="center" wrapText="1"/>
    </xf>
    <xf numFmtId="4" fontId="71" fillId="60" borderId="37" xfId="0" applyNumberFormat="1" applyFont="1" applyFill="1" applyBorder="1" applyAlignment="1">
      <alignment horizontal="left" vertical="center" wrapText="1"/>
    </xf>
    <xf numFmtId="4" fontId="1" fillId="0" borderId="0" xfId="173" applyNumberFormat="1" applyAlignment="1">
      <alignment vertical="center"/>
    </xf>
    <xf numFmtId="0" fontId="1" fillId="0" borderId="0" xfId="173"/>
    <xf numFmtId="0" fontId="24" fillId="0" borderId="15" xfId="75" applyFont="1" applyBorder="1" applyAlignment="1">
      <alignment vertical="center" wrapText="1"/>
    </xf>
    <xf numFmtId="49" fontId="72" fillId="0" borderId="13" xfId="72" applyNumberFormat="1" applyFont="1" applyFill="1" applyBorder="1" applyAlignment="1">
      <alignment horizontal="center" vertical="center"/>
    </xf>
    <xf numFmtId="49" fontId="72" fillId="0" borderId="56" xfId="72" applyNumberFormat="1" applyFont="1" applyFill="1" applyBorder="1" applyAlignment="1">
      <alignment horizontal="center" vertical="center"/>
    </xf>
    <xf numFmtId="4" fontId="24" fillId="0" borderId="47" xfId="0" applyNumberFormat="1" applyFont="1" applyFill="1" applyBorder="1" applyAlignment="1">
      <alignment horizontal="left" vertical="center" wrapText="1"/>
    </xf>
    <xf numFmtId="4" fontId="71" fillId="0" borderId="0" xfId="0" applyNumberFormat="1" applyFont="1" applyFill="1" applyBorder="1" applyAlignment="1">
      <alignment horizontal="left" vertical="center" wrapText="1"/>
    </xf>
    <xf numFmtId="4" fontId="1" fillId="0" borderId="0" xfId="173" applyNumberFormat="1"/>
    <xf numFmtId="4" fontId="32" fillId="0" borderId="52" xfId="0" applyNumberFormat="1" applyFont="1" applyFill="1" applyBorder="1" applyAlignment="1">
      <alignment horizontal="left" wrapText="1"/>
    </xf>
    <xf numFmtId="49" fontId="72" fillId="0" borderId="56" xfId="73" applyNumberFormat="1" applyFont="1" applyFill="1" applyBorder="1" applyAlignment="1">
      <alignment horizontal="center" vertical="center"/>
    </xf>
    <xf numFmtId="4" fontId="27" fillId="0" borderId="88" xfId="0" applyNumberFormat="1" applyFont="1" applyFill="1" applyBorder="1" applyAlignment="1">
      <alignment horizontal="left" vertical="center" wrapText="1"/>
    </xf>
    <xf numFmtId="4" fontId="24" fillId="0" borderId="18" xfId="0" applyNumberFormat="1" applyFont="1" applyFill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4" fontId="32" fillId="0" borderId="28" xfId="69" applyNumberFormat="1" applyFont="1" applyFill="1" applyBorder="1" applyAlignment="1">
      <alignment horizontal="left"/>
    </xf>
    <xf numFmtId="4" fontId="24" fillId="0" borderId="29" xfId="69" applyNumberFormat="1" applyFont="1" applyFill="1" applyBorder="1" applyAlignment="1">
      <alignment horizontal="left"/>
    </xf>
    <xf numFmtId="4" fontId="24" fillId="0" borderId="26" xfId="69" applyNumberFormat="1" applyFont="1" applyFill="1" applyBorder="1" applyAlignment="1">
      <alignment horizontal="left"/>
    </xf>
    <xf numFmtId="4" fontId="32" fillId="0" borderId="29" xfId="69" applyNumberFormat="1" applyFont="1" applyFill="1" applyBorder="1" applyAlignment="1">
      <alignment horizontal="left"/>
    </xf>
    <xf numFmtId="4" fontId="24" fillId="0" borderId="39" xfId="69" applyNumberFormat="1" applyFont="1" applyFill="1" applyBorder="1" applyAlignment="1">
      <alignment horizontal="left"/>
    </xf>
    <xf numFmtId="4" fontId="24" fillId="0" borderId="96" xfId="0" applyNumberFormat="1" applyFont="1" applyFill="1" applyBorder="1" applyAlignment="1">
      <alignment horizontal="left" vertical="center" wrapText="1"/>
    </xf>
    <xf numFmtId="0" fontId="0" fillId="0" borderId="0" xfId="68" applyFont="1" applyAlignment="1">
      <alignment vertical="center"/>
    </xf>
    <xf numFmtId="49" fontId="24" fillId="0" borderId="66" xfId="74" applyNumberFormat="1" applyFont="1" applyFill="1" applyBorder="1" applyAlignment="1">
      <alignment horizontal="center" vertical="center"/>
    </xf>
    <xf numFmtId="4" fontId="82" fillId="59" borderId="37" xfId="72" applyNumberFormat="1" applyFont="1" applyFill="1" applyBorder="1" applyAlignment="1">
      <alignment vertical="center"/>
    </xf>
    <xf numFmtId="0" fontId="82" fillId="0" borderId="54" xfId="72" applyFont="1" applyFill="1" applyBorder="1" applyAlignment="1">
      <alignment horizontal="center" vertical="center"/>
    </xf>
    <xf numFmtId="4" fontId="82" fillId="59" borderId="47" xfId="0" applyNumberFormat="1" applyFont="1" applyFill="1" applyBorder="1"/>
    <xf numFmtId="0" fontId="24" fillId="0" borderId="137" xfId="0" applyFont="1" applyBorder="1" applyAlignment="1">
      <alignment horizontal="center" vertical="center"/>
    </xf>
    <xf numFmtId="49" fontId="24" fillId="0" borderId="79" xfId="0" applyNumberFormat="1" applyFont="1" applyBorder="1" applyAlignment="1">
      <alignment horizontal="center" vertical="center"/>
    </xf>
    <xf numFmtId="0" fontId="24" fillId="0" borderId="54" xfId="72" applyFont="1" applyBorder="1" applyAlignment="1">
      <alignment horizontal="center"/>
    </xf>
    <xf numFmtId="0" fontId="24" fillId="0" borderId="39" xfId="72" applyNumberFormat="1" applyFont="1" applyFill="1" applyBorder="1" applyAlignment="1">
      <alignment horizontal="left" vertical="center" wrapText="1"/>
    </xf>
    <xf numFmtId="4" fontId="24" fillId="61" borderId="88" xfId="0" applyNumberFormat="1" applyFont="1" applyFill="1" applyBorder="1"/>
    <xf numFmtId="4" fontId="24" fillId="59" borderId="88" xfId="0" applyNumberFormat="1" applyFont="1" applyFill="1" applyBorder="1"/>
    <xf numFmtId="0" fontId="24" fillId="0" borderId="146" xfId="72" applyFont="1" applyBorder="1" applyAlignment="1">
      <alignment horizontal="center" vertical="center" wrapText="1"/>
    </xf>
    <xf numFmtId="0" fontId="24" fillId="0" borderId="87" xfId="72" applyFont="1" applyBorder="1" applyAlignment="1">
      <alignment horizontal="center" vertical="center" wrapText="1"/>
    </xf>
    <xf numFmtId="0" fontId="24" fillId="0" borderId="70" xfId="72" applyFont="1" applyFill="1" applyBorder="1" applyAlignment="1">
      <alignment horizontal="left" vertical="center" wrapText="1"/>
    </xf>
    <xf numFmtId="0" fontId="24" fillId="0" borderId="0" xfId="180" applyFont="1"/>
    <xf numFmtId="0" fontId="24" fillId="0" borderId="0" xfId="180" applyFont="1" applyAlignment="1">
      <alignment horizontal="center"/>
    </xf>
    <xf numFmtId="0" fontId="24" fillId="0" borderId="0" xfId="180" applyFont="1" applyFill="1"/>
    <xf numFmtId="0" fontId="24" fillId="0" borderId="0" xfId="180" applyFont="1" applyAlignment="1">
      <alignment vertical="center" wrapText="1"/>
    </xf>
    <xf numFmtId="0" fontId="27" fillId="0" borderId="0" xfId="180" applyFont="1" applyAlignment="1">
      <alignment horizontal="center" vertical="center" wrapText="1"/>
    </xf>
    <xf numFmtId="0" fontId="24" fillId="0" borderId="0" xfId="180" applyFont="1" applyFill="1" applyAlignment="1">
      <alignment horizontal="center" vertical="center" wrapText="1"/>
    </xf>
    <xf numFmtId="0" fontId="1" fillId="0" borderId="0" xfId="180" applyAlignment="1">
      <alignment vertical="center" wrapText="1"/>
    </xf>
    <xf numFmtId="0" fontId="1" fillId="0" borderId="0" xfId="180" applyFill="1" applyAlignment="1">
      <alignment vertical="center" wrapText="1"/>
    </xf>
    <xf numFmtId="0" fontId="24" fillId="0" borderId="0" xfId="180" applyFont="1" applyFill="1" applyAlignment="1">
      <alignment vertical="center" wrapText="1"/>
    </xf>
    <xf numFmtId="0" fontId="71" fillId="0" borderId="0" xfId="180" applyFont="1" applyFill="1" applyAlignment="1">
      <alignment vertical="center" wrapText="1"/>
    </xf>
    <xf numFmtId="0" fontId="35" fillId="0" borderId="0" xfId="180" applyFont="1" applyFill="1" applyAlignment="1">
      <alignment vertical="center" wrapText="1"/>
    </xf>
    <xf numFmtId="4" fontId="27" fillId="0" borderId="0" xfId="180" applyNumberFormat="1" applyFont="1" applyFill="1" applyAlignment="1">
      <alignment vertical="center"/>
    </xf>
    <xf numFmtId="0" fontId="90" fillId="0" borderId="18" xfId="173" applyFont="1" applyBorder="1" applyAlignment="1">
      <alignment horizontal="center" vertical="center"/>
    </xf>
    <xf numFmtId="0" fontId="24" fillId="0" borderId="0" xfId="180" applyFont="1" applyAlignment="1">
      <alignment vertical="center"/>
    </xf>
    <xf numFmtId="4" fontId="32" fillId="58" borderId="53" xfId="180" applyNumberFormat="1" applyFont="1" applyFill="1" applyBorder="1" applyAlignment="1">
      <alignment vertical="center" wrapText="1"/>
    </xf>
    <xf numFmtId="4" fontId="32" fillId="61" borderId="53" xfId="180" applyNumberFormat="1" applyFont="1" applyFill="1" applyBorder="1" applyAlignment="1">
      <alignment vertical="center" wrapText="1"/>
    </xf>
    <xf numFmtId="4" fontId="32" fillId="59" borderId="53" xfId="180" applyNumberFormat="1" applyFont="1" applyFill="1" applyBorder="1" applyAlignment="1">
      <alignment vertical="center" wrapText="1"/>
    </xf>
    <xf numFmtId="4" fontId="24" fillId="0" borderId="97" xfId="180" applyNumberFormat="1" applyFont="1" applyFill="1" applyBorder="1" applyAlignment="1">
      <alignment horizontal="center" vertical="center" wrapText="1"/>
    </xf>
    <xf numFmtId="4" fontId="24" fillId="58" borderId="37" xfId="180" applyNumberFormat="1" applyFont="1" applyFill="1" applyBorder="1" applyAlignment="1">
      <alignment vertical="center" wrapText="1"/>
    </xf>
    <xf numFmtId="4" fontId="24" fillId="61" borderId="37" xfId="180" applyNumberFormat="1" applyFont="1" applyFill="1" applyBorder="1" applyAlignment="1">
      <alignment vertical="center" wrapText="1"/>
    </xf>
    <xf numFmtId="4" fontId="24" fillId="59" borderId="37" xfId="180" applyNumberFormat="1" applyFont="1" applyFill="1" applyBorder="1" applyAlignment="1">
      <alignment vertical="center" wrapText="1"/>
    </xf>
    <xf numFmtId="4" fontId="24" fillId="0" borderId="68" xfId="180" applyNumberFormat="1" applyFont="1" applyFill="1" applyBorder="1" applyAlignment="1">
      <alignment horizontal="center" vertical="center" wrapText="1"/>
    </xf>
    <xf numFmtId="4" fontId="32" fillId="58" borderId="37" xfId="180" applyNumberFormat="1" applyFont="1" applyFill="1" applyBorder="1" applyAlignment="1">
      <alignment vertical="center" wrapText="1"/>
    </xf>
    <xf numFmtId="4" fontId="32" fillId="61" borderId="37" xfId="180" applyNumberFormat="1" applyFont="1" applyFill="1" applyBorder="1" applyAlignment="1">
      <alignment vertical="center" wrapText="1"/>
    </xf>
    <xf numFmtId="4" fontId="32" fillId="59" borderId="37" xfId="180" applyNumberFormat="1" applyFont="1" applyFill="1" applyBorder="1" applyAlignment="1">
      <alignment vertical="center" wrapText="1"/>
    </xf>
    <xf numFmtId="4" fontId="24" fillId="58" borderId="37" xfId="180" applyNumberFormat="1" applyFont="1" applyFill="1" applyBorder="1" applyAlignment="1">
      <alignment horizontal="right" vertical="center" wrapText="1"/>
    </xf>
    <xf numFmtId="4" fontId="24" fillId="61" borderId="37" xfId="180" applyNumberFormat="1" applyFont="1" applyFill="1" applyBorder="1" applyAlignment="1">
      <alignment horizontal="right" vertical="center" wrapText="1"/>
    </xf>
    <xf numFmtId="4" fontId="24" fillId="58" borderId="47" xfId="180" applyNumberFormat="1" applyFont="1" applyFill="1" applyBorder="1" applyAlignment="1">
      <alignment vertical="center" wrapText="1"/>
    </xf>
    <xf numFmtId="4" fontId="24" fillId="61" borderId="47" xfId="180" applyNumberFormat="1" applyFont="1" applyFill="1" applyBorder="1" applyAlignment="1">
      <alignment vertical="center" wrapText="1"/>
    </xf>
    <xf numFmtId="4" fontId="24" fillId="59" borderId="47" xfId="180" applyNumberFormat="1" applyFont="1" applyFill="1" applyBorder="1" applyAlignment="1">
      <alignment vertical="center" wrapText="1"/>
    </xf>
    <xf numFmtId="4" fontId="24" fillId="0" borderId="88" xfId="180" applyNumberFormat="1" applyFont="1" applyFill="1" applyBorder="1" applyAlignment="1">
      <alignment horizontal="center" vertical="center" wrapText="1"/>
    </xf>
    <xf numFmtId="0" fontId="24" fillId="0" borderId="0" xfId="180" applyFont="1" applyBorder="1" applyAlignment="1"/>
    <xf numFmtId="0" fontId="24" fillId="0" borderId="0" xfId="180" applyFont="1" applyBorder="1"/>
    <xf numFmtId="0" fontId="24" fillId="0" borderId="0" xfId="180" applyFont="1" applyBorder="1" applyAlignment="1">
      <alignment horizontal="center"/>
    </xf>
    <xf numFmtId="0" fontId="24" fillId="0" borderId="0" xfId="173" applyFont="1"/>
    <xf numFmtId="0" fontId="27" fillId="0" borderId="0" xfId="173" applyFont="1" applyAlignment="1">
      <alignment horizontal="center" vertical="center" wrapText="1"/>
    </xf>
    <xf numFmtId="0" fontId="24" fillId="0" borderId="0" xfId="173" applyFont="1" applyAlignment="1">
      <alignment vertical="center"/>
    </xf>
    <xf numFmtId="0" fontId="24" fillId="0" borderId="95" xfId="180" applyFont="1" applyBorder="1" applyAlignment="1">
      <alignment horizontal="center"/>
    </xf>
    <xf numFmtId="0" fontId="24" fillId="0" borderId="79" xfId="180" applyFont="1" applyBorder="1" applyAlignment="1">
      <alignment horizontal="center" vertical="center"/>
    </xf>
    <xf numFmtId="0" fontId="24" fillId="0" borderId="70" xfId="180" applyFont="1" applyBorder="1" applyAlignment="1"/>
    <xf numFmtId="0" fontId="71" fillId="59" borderId="47" xfId="180" applyFont="1" applyFill="1" applyBorder="1" applyAlignment="1"/>
    <xf numFmtId="0" fontId="24" fillId="0" borderId="88" xfId="180" applyFont="1" applyBorder="1"/>
    <xf numFmtId="0" fontId="24" fillId="0" borderId="0" xfId="173" applyFont="1" applyAlignment="1"/>
    <xf numFmtId="0" fontId="24" fillId="0" borderId="0" xfId="173" applyFont="1" applyAlignment="1">
      <alignment horizontal="center"/>
    </xf>
    <xf numFmtId="0" fontId="24" fillId="0" borderId="0" xfId="173" applyFont="1" applyAlignment="1">
      <alignment horizontal="right"/>
    </xf>
    <xf numFmtId="0" fontId="24" fillId="0" borderId="0" xfId="189" applyFont="1"/>
    <xf numFmtId="0" fontId="24" fillId="0" borderId="0" xfId="189" applyFont="1" applyAlignment="1">
      <alignment horizontal="center"/>
    </xf>
    <xf numFmtId="0" fontId="24" fillId="0" borderId="0" xfId="189" applyFont="1" applyFill="1"/>
    <xf numFmtId="0" fontId="24" fillId="0" borderId="0" xfId="189" applyFont="1" applyFill="1" applyAlignment="1">
      <alignment horizontal="center"/>
    </xf>
    <xf numFmtId="49" fontId="26" fillId="0" borderId="0" xfId="73" applyNumberFormat="1" applyFont="1" applyFill="1" applyBorder="1" applyAlignment="1"/>
    <xf numFmtId="0" fontId="8" fillId="0" borderId="0" xfId="73"/>
    <xf numFmtId="49" fontId="26" fillId="0" borderId="0" xfId="73" applyNumberFormat="1" applyFont="1" applyFill="1" applyBorder="1" applyAlignment="1">
      <alignment horizontal="center"/>
    </xf>
    <xf numFmtId="0" fontId="8" fillId="0" borderId="0" xfId="73" applyAlignment="1">
      <alignment vertical="center" wrapText="1"/>
    </xf>
    <xf numFmtId="49" fontId="29" fillId="0" borderId="0" xfId="73" applyNumberFormat="1" applyFont="1" applyFill="1" applyAlignment="1">
      <alignment vertical="center" wrapText="1"/>
    </xf>
    <xf numFmtId="49" fontId="29" fillId="0" borderId="0" xfId="73" applyNumberFormat="1" applyFont="1" applyFill="1" applyAlignment="1">
      <alignment horizontal="center" vertical="center" wrapText="1"/>
    </xf>
    <xf numFmtId="0" fontId="24" fillId="0" borderId="0" xfId="189" applyFont="1" applyAlignment="1">
      <alignment vertical="center" wrapText="1"/>
    </xf>
    <xf numFmtId="0" fontId="27" fillId="0" borderId="0" xfId="189" applyFont="1" applyAlignment="1">
      <alignment horizontal="center" vertical="center" wrapText="1"/>
    </xf>
    <xf numFmtId="0" fontId="27" fillId="0" borderId="0" xfId="73" applyFont="1" applyAlignment="1">
      <alignment horizontal="right" vertical="center" wrapText="1"/>
    </xf>
    <xf numFmtId="0" fontId="27" fillId="0" borderId="0" xfId="73" applyFont="1" applyFill="1" applyAlignment="1">
      <alignment horizontal="right" vertical="center" wrapText="1"/>
    </xf>
    <xf numFmtId="0" fontId="24" fillId="0" borderId="0" xfId="189" applyFont="1" applyFill="1" applyAlignment="1">
      <alignment horizontal="center" vertical="center" wrapText="1"/>
    </xf>
    <xf numFmtId="0" fontId="24" fillId="0" borderId="0" xfId="189" applyFont="1" applyFill="1" applyAlignment="1">
      <alignment vertical="center" wrapText="1"/>
    </xf>
    <xf numFmtId="0" fontId="121" fillId="0" borderId="0" xfId="189" applyAlignment="1">
      <alignment vertical="center" wrapText="1"/>
    </xf>
    <xf numFmtId="0" fontId="121" fillId="0" borderId="0" xfId="189" applyFill="1" applyAlignment="1">
      <alignment vertical="center" wrapText="1"/>
    </xf>
    <xf numFmtId="0" fontId="39" fillId="0" borderId="0" xfId="73" applyFont="1" applyFill="1" applyBorder="1" applyAlignment="1">
      <alignment horizontal="center" vertical="center" wrapText="1"/>
    </xf>
    <xf numFmtId="0" fontId="39" fillId="0" borderId="21" xfId="73" applyFont="1" applyFill="1" applyBorder="1" applyAlignment="1">
      <alignment horizontal="center" vertical="center" wrapText="1"/>
    </xf>
    <xf numFmtId="0" fontId="39" fillId="0" borderId="32" xfId="73" applyFont="1" applyFill="1" applyBorder="1" applyAlignment="1">
      <alignment horizontal="center" vertical="center" wrapText="1"/>
    </xf>
    <xf numFmtId="4" fontId="39" fillId="0" borderId="18" xfId="73" applyNumberFormat="1" applyFont="1" applyFill="1" applyBorder="1" applyAlignment="1">
      <alignment vertical="center" wrapText="1"/>
    </xf>
    <xf numFmtId="0" fontId="24" fillId="0" borderId="0" xfId="189" applyFont="1" applyFill="1" applyBorder="1" applyAlignment="1">
      <alignment vertical="center" wrapText="1"/>
    </xf>
    <xf numFmtId="0" fontId="35" fillId="0" borderId="0" xfId="189" applyFont="1" applyFill="1" applyAlignment="1">
      <alignment vertical="center" wrapText="1"/>
    </xf>
    <xf numFmtId="4" fontId="72" fillId="0" borderId="0" xfId="189" applyNumberFormat="1" applyFont="1" applyFill="1" applyAlignment="1">
      <alignment vertical="center" wrapText="1"/>
    </xf>
    <xf numFmtId="0" fontId="25" fillId="0" borderId="0" xfId="73" applyFont="1" applyAlignment="1">
      <alignment horizontal="center"/>
    </xf>
    <xf numFmtId="0" fontId="25" fillId="0" borderId="0" xfId="73" applyFont="1" applyAlignment="1"/>
    <xf numFmtId="4" fontId="87" fillId="0" borderId="0" xfId="73" applyNumberFormat="1" applyFont="1" applyAlignment="1">
      <alignment horizontal="right"/>
    </xf>
    <xf numFmtId="4" fontId="72" fillId="0" borderId="0" xfId="189" applyNumberFormat="1" applyFont="1" applyAlignment="1">
      <alignment horizontal="center"/>
    </xf>
    <xf numFmtId="49" fontId="29" fillId="0" borderId="0" xfId="73" applyNumberFormat="1" applyFont="1" applyFill="1" applyAlignment="1">
      <alignment horizontal="left" vertical="center"/>
    </xf>
    <xf numFmtId="0" fontId="27" fillId="0" borderId="0" xfId="73" applyFont="1" applyFill="1" applyAlignment="1">
      <alignment horizontal="center" vertical="center" wrapText="1"/>
    </xf>
    <xf numFmtId="0" fontId="39" fillId="0" borderId="35" xfId="73" applyFont="1" applyFill="1" applyBorder="1" applyAlignment="1">
      <alignment horizontal="center" vertical="center" wrapText="1"/>
    </xf>
    <xf numFmtId="0" fontId="39" fillId="0" borderId="33" xfId="73" applyFont="1" applyFill="1" applyBorder="1" applyAlignment="1">
      <alignment horizontal="center" vertical="center" wrapText="1"/>
    </xf>
    <xf numFmtId="4" fontId="39" fillId="0" borderId="46" xfId="73" applyNumberFormat="1" applyFont="1" applyFill="1" applyBorder="1" applyAlignment="1">
      <alignment vertical="center" wrapText="1"/>
    </xf>
    <xf numFmtId="0" fontId="90" fillId="0" borderId="18" xfId="189" applyFont="1" applyBorder="1" applyAlignment="1">
      <alignment horizontal="center" vertical="center"/>
    </xf>
    <xf numFmtId="4" fontId="24" fillId="58" borderId="43" xfId="73" applyNumberFormat="1" applyFont="1" applyFill="1" applyBorder="1" applyAlignment="1">
      <alignment horizontal="right" vertical="center"/>
    </xf>
    <xf numFmtId="0" fontId="24" fillId="0" borderId="67" xfId="73" applyFont="1" applyFill="1" applyBorder="1" applyAlignment="1">
      <alignment horizontal="center" vertical="center"/>
    </xf>
    <xf numFmtId="49" fontId="24" fillId="0" borderId="61" xfId="73" applyNumberFormat="1" applyFont="1" applyFill="1" applyBorder="1" applyAlignment="1">
      <alignment horizontal="center" vertical="center"/>
    </xf>
    <xf numFmtId="0" fontId="24" fillId="0" borderId="61" xfId="73" applyFont="1" applyFill="1" applyBorder="1" applyAlignment="1">
      <alignment vertical="center"/>
    </xf>
    <xf numFmtId="4" fontId="24" fillId="61" borderId="43" xfId="73" applyNumberFormat="1" applyFont="1" applyFill="1" applyBorder="1" applyAlignment="1">
      <alignment horizontal="right" vertical="center"/>
    </xf>
    <xf numFmtId="4" fontId="24" fillId="59" borderId="94" xfId="73" applyNumberFormat="1" applyFont="1" applyFill="1" applyBorder="1" applyAlignment="1">
      <alignment horizontal="right" vertical="center"/>
    </xf>
    <xf numFmtId="4" fontId="24" fillId="0" borderId="43" xfId="189" applyNumberFormat="1" applyFont="1" applyFill="1" applyBorder="1" applyAlignment="1">
      <alignment horizontal="center" vertical="center" wrapText="1"/>
    </xf>
    <xf numFmtId="0" fontId="24" fillId="0" borderId="0" xfId="189" applyFont="1" applyAlignment="1">
      <alignment vertical="center"/>
    </xf>
    <xf numFmtId="4" fontId="24" fillId="58" borderId="37" xfId="73" applyNumberFormat="1" applyFont="1" applyFill="1" applyBorder="1" applyAlignment="1">
      <alignment horizontal="right" vertical="center"/>
    </xf>
    <xf numFmtId="0" fontId="24" fillId="0" borderId="12" xfId="73" applyFont="1" applyFill="1" applyBorder="1" applyAlignment="1">
      <alignment horizontal="center" vertical="center"/>
    </xf>
    <xf numFmtId="49" fontId="24" fillId="0" borderId="15" xfId="73" applyNumberFormat="1" applyFont="1" applyFill="1" applyBorder="1" applyAlignment="1">
      <alignment horizontal="center" vertical="center"/>
    </xf>
    <xf numFmtId="0" fontId="24" fillId="0" borderId="15" xfId="73" applyFont="1" applyFill="1" applyBorder="1" applyAlignment="1">
      <alignment vertical="center"/>
    </xf>
    <xf numFmtId="4" fontId="24" fillId="61" borderId="37" xfId="73" applyNumberFormat="1" applyFont="1" applyFill="1" applyBorder="1" applyAlignment="1">
      <alignment horizontal="right" vertical="center"/>
    </xf>
    <xf numFmtId="4" fontId="24" fillId="59" borderId="27" xfId="73" applyNumberFormat="1" applyFont="1" applyFill="1" applyBorder="1" applyAlignment="1">
      <alignment horizontal="right" vertical="center"/>
    </xf>
    <xf numFmtId="4" fontId="24" fillId="0" borderId="37" xfId="189" applyNumberFormat="1" applyFont="1" applyFill="1" applyBorder="1" applyAlignment="1">
      <alignment horizontal="center" vertical="center" wrapText="1"/>
    </xf>
    <xf numFmtId="4" fontId="24" fillId="58" borderId="53" xfId="73" applyNumberFormat="1" applyFont="1" applyFill="1" applyBorder="1" applyAlignment="1">
      <alignment horizontal="right" vertical="center" wrapText="1"/>
    </xf>
    <xf numFmtId="0" fontId="24" fillId="0" borderId="23" xfId="73" applyFont="1" applyFill="1" applyBorder="1" applyAlignment="1">
      <alignment horizontal="center" vertical="center" wrapText="1"/>
    </xf>
    <xf numFmtId="49" fontId="24" fillId="0" borderId="17" xfId="73" applyNumberFormat="1" applyFont="1" applyFill="1" applyBorder="1" applyAlignment="1">
      <alignment horizontal="center" vertical="center" wrapText="1"/>
    </xf>
    <xf numFmtId="4" fontId="24" fillId="61" borderId="53" xfId="73" applyNumberFormat="1" applyFont="1" applyFill="1" applyBorder="1" applyAlignment="1">
      <alignment horizontal="right" vertical="center" wrapText="1"/>
    </xf>
    <xf numFmtId="4" fontId="24" fillId="59" borderId="99" xfId="73" applyNumberFormat="1" applyFont="1" applyFill="1" applyBorder="1" applyAlignment="1">
      <alignment horizontal="right" vertical="center" wrapText="1"/>
    </xf>
    <xf numFmtId="4" fontId="24" fillId="0" borderId="53" xfId="73" applyNumberFormat="1" applyFont="1" applyFill="1" applyBorder="1" applyAlignment="1">
      <alignment horizontal="center" vertical="center" wrapText="1"/>
    </xf>
    <xf numFmtId="4" fontId="24" fillId="58" borderId="53" xfId="73" applyNumberFormat="1" applyFont="1" applyFill="1" applyBorder="1" applyAlignment="1">
      <alignment horizontal="right" vertical="center"/>
    </xf>
    <xf numFmtId="0" fontId="24" fillId="0" borderId="23" xfId="73" applyFont="1" applyFill="1" applyBorder="1" applyAlignment="1">
      <alignment horizontal="center" vertical="center"/>
    </xf>
    <xf numFmtId="0" fontId="24" fillId="0" borderId="17" xfId="73" applyFont="1" applyFill="1" applyBorder="1" applyAlignment="1">
      <alignment vertical="center"/>
    </xf>
    <xf numFmtId="4" fontId="24" fillId="61" borderId="53" xfId="73" applyNumberFormat="1" applyFont="1" applyFill="1" applyBorder="1" applyAlignment="1">
      <alignment horizontal="right" vertical="center"/>
    </xf>
    <xf numFmtId="4" fontId="24" fillId="59" borderId="99" xfId="73" applyNumberFormat="1" applyFont="1" applyFill="1" applyBorder="1" applyAlignment="1">
      <alignment horizontal="right" vertical="center"/>
    </xf>
    <xf numFmtId="4" fontId="24" fillId="58" borderId="51" xfId="73" applyNumberFormat="1" applyFont="1" applyFill="1" applyBorder="1" applyAlignment="1">
      <alignment horizontal="right" vertical="center" wrapText="1"/>
    </xf>
    <xf numFmtId="0" fontId="24" fillId="0" borderId="24" xfId="73" applyFont="1" applyFill="1" applyBorder="1" applyAlignment="1">
      <alignment horizontal="center" vertical="center" wrapText="1"/>
    </xf>
    <xf numFmtId="49" fontId="24" fillId="0" borderId="62" xfId="73" applyNumberFormat="1" applyFont="1" applyFill="1" applyBorder="1" applyAlignment="1">
      <alignment horizontal="center" vertical="center" wrapText="1"/>
    </xf>
    <xf numFmtId="4" fontId="24" fillId="61" borderId="51" xfId="73" applyNumberFormat="1" applyFont="1" applyFill="1" applyBorder="1" applyAlignment="1">
      <alignment horizontal="right" vertical="center" wrapText="1"/>
    </xf>
    <xf numFmtId="4" fontId="24" fillId="59" borderId="130" xfId="73" applyNumberFormat="1" applyFont="1" applyFill="1" applyBorder="1" applyAlignment="1">
      <alignment horizontal="right" vertical="center" wrapText="1"/>
    </xf>
    <xf numFmtId="4" fontId="24" fillId="0" borderId="51" xfId="73" applyNumberFormat="1" applyFont="1" applyFill="1" applyBorder="1" applyAlignment="1">
      <alignment horizontal="center" vertical="center" wrapText="1"/>
    </xf>
    <xf numFmtId="0" fontId="24" fillId="0" borderId="0" xfId="189" applyFont="1" applyFill="1" applyBorder="1" applyAlignment="1">
      <alignment vertical="center"/>
    </xf>
    <xf numFmtId="4" fontId="24" fillId="58" borderId="37" xfId="73" applyNumberFormat="1" applyFont="1" applyFill="1" applyBorder="1" applyAlignment="1">
      <alignment horizontal="right" vertical="center" wrapText="1"/>
    </xf>
    <xf numFmtId="0" fontId="24" fillId="0" borderId="12" xfId="73" applyFont="1" applyFill="1" applyBorder="1" applyAlignment="1">
      <alignment horizontal="center" vertical="center" wrapText="1"/>
    </xf>
    <xf numFmtId="49" fontId="24" fillId="0" borderId="13" xfId="73" applyNumberFormat="1" applyFont="1" applyFill="1" applyBorder="1" applyAlignment="1">
      <alignment horizontal="center" vertical="center" wrapText="1"/>
    </xf>
    <xf numFmtId="4" fontId="24" fillId="59" borderId="27" xfId="73" applyNumberFormat="1" applyFont="1" applyFill="1" applyBorder="1" applyAlignment="1">
      <alignment horizontal="right" vertical="center" wrapText="1"/>
    </xf>
    <xf numFmtId="4" fontId="24" fillId="0" borderId="37" xfId="73" applyNumberFormat="1" applyFont="1" applyFill="1" applyBorder="1" applyAlignment="1">
      <alignment horizontal="center" vertical="center" wrapText="1"/>
    </xf>
    <xf numFmtId="0" fontId="24" fillId="0" borderId="0" xfId="189" applyFont="1" applyFill="1" applyBorder="1"/>
    <xf numFmtId="0" fontId="24" fillId="0" borderId="26" xfId="189" applyFont="1" applyBorder="1" applyAlignment="1">
      <alignment vertical="center"/>
    </xf>
    <xf numFmtId="4" fontId="24" fillId="61" borderId="37" xfId="189" applyNumberFormat="1" applyFont="1" applyFill="1" applyBorder="1" applyAlignment="1">
      <alignment vertical="center"/>
    </xf>
    <xf numFmtId="4" fontId="24" fillId="58" borderId="47" xfId="73" applyNumberFormat="1" applyFont="1" applyFill="1" applyBorder="1" applyAlignment="1">
      <alignment horizontal="right" vertical="center" wrapText="1"/>
    </xf>
    <xf numFmtId="0" fontId="24" fillId="0" borderId="70" xfId="73" applyFont="1" applyFill="1" applyBorder="1" applyAlignment="1">
      <alignment vertical="center" wrapText="1"/>
    </xf>
    <xf numFmtId="4" fontId="24" fillId="61" borderId="69" xfId="73" applyNumberFormat="1" applyFont="1" applyFill="1" applyBorder="1" applyAlignment="1">
      <alignment horizontal="right" vertical="center" wrapText="1"/>
    </xf>
    <xf numFmtId="4" fontId="24" fillId="59" borderId="152" xfId="73" applyNumberFormat="1" applyFont="1" applyFill="1" applyBorder="1" applyAlignment="1">
      <alignment horizontal="right" vertical="center" wrapText="1"/>
    </xf>
    <xf numFmtId="49" fontId="24" fillId="0" borderId="0" xfId="73" applyNumberFormat="1" applyFont="1" applyFill="1" applyBorder="1" applyAlignment="1">
      <alignment horizontal="center" vertical="center" wrapText="1"/>
    </xf>
    <xf numFmtId="4" fontId="24" fillId="0" borderId="0" xfId="73" applyNumberFormat="1" applyFont="1" applyFill="1" applyBorder="1" applyAlignment="1">
      <alignment vertical="center" wrapText="1"/>
    </xf>
    <xf numFmtId="0" fontId="102" fillId="0" borderId="0" xfId="189" applyFont="1"/>
    <xf numFmtId="0" fontId="24" fillId="0" borderId="0" xfId="189" applyFont="1" applyFill="1" applyBorder="1" applyAlignment="1">
      <alignment horizontal="center"/>
    </xf>
    <xf numFmtId="49" fontId="29" fillId="0" borderId="0" xfId="73" applyNumberFormat="1" applyFont="1" applyFill="1" applyAlignment="1">
      <alignment vertical="center"/>
    </xf>
    <xf numFmtId="49" fontId="29" fillId="0" borderId="0" xfId="73" applyNumberFormat="1" applyFont="1" applyFill="1" applyAlignment="1">
      <alignment horizontal="center" vertical="center"/>
    </xf>
    <xf numFmtId="0" fontId="24" fillId="0" borderId="0" xfId="189" applyFont="1" applyAlignment="1">
      <alignment horizontal="center" vertical="center" wrapText="1"/>
    </xf>
    <xf numFmtId="0" fontId="39" fillId="0" borderId="90" xfId="73" applyFont="1" applyFill="1" applyBorder="1" applyAlignment="1">
      <alignment horizontal="center" vertical="center" wrapText="1"/>
    </xf>
    <xf numFmtId="0" fontId="90" fillId="0" borderId="46" xfId="189" applyFont="1" applyBorder="1" applyAlignment="1">
      <alignment horizontal="center" vertical="center"/>
    </xf>
    <xf numFmtId="4" fontId="32" fillId="58" borderId="53" xfId="189" applyNumberFormat="1" applyFont="1" applyFill="1" applyBorder="1" applyAlignment="1">
      <alignment vertical="center"/>
    </xf>
    <xf numFmtId="0" fontId="32" fillId="0" borderId="75" xfId="73" applyFont="1" applyBorder="1" applyAlignment="1">
      <alignment horizontal="center" vertical="center"/>
    </xf>
    <xf numFmtId="0" fontId="32" fillId="0" borderId="16" xfId="73" applyFont="1" applyBorder="1" applyAlignment="1">
      <alignment horizontal="center" vertical="center"/>
    </xf>
    <xf numFmtId="0" fontId="32" fillId="0" borderId="17" xfId="73" applyFont="1" applyBorder="1" applyAlignment="1">
      <alignment horizontal="left" vertical="center"/>
    </xf>
    <xf numFmtId="4" fontId="32" fillId="61" borderId="53" xfId="189" applyNumberFormat="1" applyFont="1" applyFill="1" applyBorder="1" applyAlignment="1">
      <alignment vertical="center"/>
    </xf>
    <xf numFmtId="4" fontId="32" fillId="59" borderId="53" xfId="189" applyNumberFormat="1" applyFont="1" applyFill="1" applyBorder="1" applyAlignment="1">
      <alignment vertical="center"/>
    </xf>
    <xf numFmtId="4" fontId="32" fillId="0" borderId="97" xfId="189" applyNumberFormat="1" applyFont="1" applyFill="1" applyBorder="1" applyAlignment="1">
      <alignment horizontal="center" vertical="center" wrapText="1"/>
    </xf>
    <xf numFmtId="4" fontId="24" fillId="58" borderId="37" xfId="189" applyNumberFormat="1" applyFont="1" applyFill="1" applyBorder="1" applyAlignment="1">
      <alignment vertical="center"/>
    </xf>
    <xf numFmtId="0" fontId="24" fillId="0" borderId="76" xfId="189" applyFont="1" applyBorder="1" applyAlignment="1">
      <alignment horizontal="center" vertical="center"/>
    </xf>
    <xf numFmtId="0" fontId="24" fillId="0" borderId="13" xfId="189" applyFont="1" applyBorder="1" applyAlignment="1">
      <alignment horizontal="center" vertical="center"/>
    </xf>
    <xf numFmtId="4" fontId="24" fillId="59" borderId="37" xfId="189" applyNumberFormat="1" applyFont="1" applyFill="1" applyBorder="1" applyAlignment="1">
      <alignment vertical="center"/>
    </xf>
    <xf numFmtId="4" fontId="24" fillId="0" borderId="68" xfId="189" applyNumberFormat="1" applyFont="1" applyBorder="1" applyAlignment="1">
      <alignment vertical="center"/>
    </xf>
    <xf numFmtId="4" fontId="24" fillId="0" borderId="0" xfId="189" applyNumberFormat="1" applyFont="1" applyFill="1" applyBorder="1" applyAlignment="1">
      <alignment vertical="center"/>
    </xf>
    <xf numFmtId="0" fontId="24" fillId="0" borderId="0" xfId="189" applyFont="1" applyFill="1" applyBorder="1" applyAlignment="1">
      <alignment horizontal="center" vertical="center"/>
    </xf>
    <xf numFmtId="0" fontId="24" fillId="0" borderId="0" xfId="189" applyFont="1" applyFill="1" applyAlignment="1">
      <alignment horizontal="center" vertical="center"/>
    </xf>
    <xf numFmtId="0" fontId="24" fillId="0" borderId="0" xfId="73" applyFont="1" applyFill="1" applyAlignment="1">
      <alignment horizontal="center" vertical="center" wrapText="1"/>
    </xf>
    <xf numFmtId="0" fontId="90" fillId="0" borderId="18" xfId="189" applyFont="1" applyBorder="1" applyAlignment="1">
      <alignment horizontal="center" vertical="center" wrapText="1"/>
    </xf>
    <xf numFmtId="4" fontId="72" fillId="58" borderId="43" xfId="70" applyNumberFormat="1" applyFont="1" applyFill="1" applyBorder="1" applyAlignment="1">
      <alignment vertical="center" wrapText="1"/>
    </xf>
    <xf numFmtId="0" fontId="24" fillId="0" borderId="67" xfId="73" applyFont="1" applyFill="1" applyBorder="1" applyAlignment="1">
      <alignment horizontal="center" vertical="center" wrapText="1"/>
    </xf>
    <xf numFmtId="1" fontId="24" fillId="0" borderId="10" xfId="189" applyNumberFormat="1" applyFont="1" applyFill="1" applyBorder="1" applyAlignment="1">
      <alignment horizontal="center" vertical="center" wrapText="1"/>
    </xf>
    <xf numFmtId="0" fontId="24" fillId="0" borderId="28" xfId="73" applyFont="1" applyBorder="1" applyAlignment="1">
      <alignment vertical="center" wrapText="1"/>
    </xf>
    <xf numFmtId="4" fontId="72" fillId="61" borderId="43" xfId="70" applyNumberFormat="1" applyFont="1" applyFill="1" applyBorder="1" applyAlignment="1">
      <alignment vertical="center" wrapText="1"/>
    </xf>
    <xf numFmtId="4" fontId="72" fillId="59" borderId="43" xfId="70" applyNumberFormat="1" applyFont="1" applyFill="1" applyBorder="1" applyAlignment="1">
      <alignment vertical="center" wrapText="1"/>
    </xf>
    <xf numFmtId="0" fontId="24" fillId="0" borderId="28" xfId="189" applyFont="1" applyFill="1" applyBorder="1" applyAlignment="1">
      <alignment horizontal="left" vertical="center" wrapText="1"/>
    </xf>
    <xf numFmtId="4" fontId="27" fillId="58" borderId="37" xfId="189" applyNumberFormat="1" applyFont="1" applyFill="1" applyBorder="1" applyAlignment="1">
      <alignment vertical="center" wrapText="1"/>
    </xf>
    <xf numFmtId="1" fontId="24" fillId="0" borderId="13" xfId="189" applyNumberFormat="1" applyFont="1" applyFill="1" applyBorder="1" applyAlignment="1">
      <alignment horizontal="center" vertical="center" wrapText="1"/>
    </xf>
    <xf numFmtId="4" fontId="27" fillId="61" borderId="37" xfId="189" applyNumberFormat="1" applyFont="1" applyFill="1" applyBorder="1" applyAlignment="1">
      <alignment vertical="center" wrapText="1"/>
    </xf>
    <xf numFmtId="4" fontId="88" fillId="59" borderId="37" xfId="189" applyNumberFormat="1" applyFont="1" applyFill="1" applyBorder="1" applyAlignment="1">
      <alignment vertical="center" wrapText="1"/>
    </xf>
    <xf numFmtId="4" fontId="24" fillId="0" borderId="37" xfId="189" applyNumberFormat="1" applyFont="1" applyFill="1" applyBorder="1" applyAlignment="1">
      <alignment vertical="center" wrapText="1"/>
    </xf>
    <xf numFmtId="4" fontId="24" fillId="0" borderId="0" xfId="189" applyNumberFormat="1" applyFont="1"/>
    <xf numFmtId="0" fontId="78" fillId="0" borderId="0" xfId="173" applyFont="1"/>
    <xf numFmtId="4" fontId="78" fillId="0" borderId="0" xfId="173" applyNumberFormat="1" applyFont="1"/>
    <xf numFmtId="4" fontId="72" fillId="58" borderId="37" xfId="189" applyNumberFormat="1" applyFont="1" applyFill="1" applyBorder="1" applyAlignment="1">
      <alignment vertical="center" wrapText="1"/>
    </xf>
    <xf numFmtId="4" fontId="72" fillId="61" borderId="37" xfId="189" applyNumberFormat="1" applyFont="1" applyFill="1" applyBorder="1" applyAlignment="1">
      <alignment vertical="center" wrapText="1"/>
    </xf>
    <xf numFmtId="4" fontId="72" fillId="59" borderId="37" xfId="189" applyNumberFormat="1" applyFont="1" applyFill="1" applyBorder="1" applyAlignment="1">
      <alignment vertical="center" wrapText="1"/>
    </xf>
    <xf numFmtId="4" fontId="71" fillId="58" borderId="37" xfId="189" applyNumberFormat="1" applyFont="1" applyFill="1" applyBorder="1" applyAlignment="1">
      <alignment vertical="center" wrapText="1"/>
    </xf>
    <xf numFmtId="4" fontId="24" fillId="61" borderId="37" xfId="189" applyNumberFormat="1" applyFont="1" applyFill="1" applyBorder="1" applyAlignment="1">
      <alignment vertical="center" wrapText="1"/>
    </xf>
    <xf numFmtId="4" fontId="24" fillId="59" borderId="37" xfId="189" applyNumberFormat="1" applyFont="1" applyFill="1" applyBorder="1" applyAlignment="1">
      <alignment vertical="center" wrapText="1"/>
    </xf>
    <xf numFmtId="4" fontId="24" fillId="0" borderId="53" xfId="189" applyNumberFormat="1" applyFont="1" applyFill="1" applyBorder="1" applyAlignment="1">
      <alignment vertical="center" wrapText="1"/>
    </xf>
    <xf numFmtId="4" fontId="72" fillId="58" borderId="53" xfId="189" applyNumberFormat="1" applyFont="1" applyFill="1" applyBorder="1" applyAlignment="1">
      <alignment vertical="center" wrapText="1"/>
    </xf>
    <xf numFmtId="1" fontId="24" fillId="0" borderId="16" xfId="189" applyNumberFormat="1" applyFont="1" applyFill="1" applyBorder="1" applyAlignment="1">
      <alignment horizontal="center" vertical="center" wrapText="1"/>
    </xf>
    <xf numFmtId="0" fontId="24" fillId="0" borderId="13" xfId="73" applyFont="1" applyFill="1" applyBorder="1" applyAlignment="1">
      <alignment vertical="center" wrapText="1"/>
    </xf>
    <xf numFmtId="4" fontId="72" fillId="61" borderId="53" xfId="189" applyNumberFormat="1" applyFont="1" applyFill="1" applyBorder="1" applyAlignment="1">
      <alignment vertical="center" wrapText="1"/>
    </xf>
    <xf numFmtId="4" fontId="72" fillId="59" borderId="53" xfId="189" applyNumberFormat="1" applyFont="1" applyFill="1" applyBorder="1" applyAlignment="1">
      <alignment vertical="center" wrapText="1"/>
    </xf>
    <xf numFmtId="0" fontId="24" fillId="0" borderId="97" xfId="189" applyFont="1" applyFill="1" applyBorder="1" applyAlignment="1">
      <alignment vertical="center" wrapText="1"/>
    </xf>
    <xf numFmtId="0" fontId="89" fillId="0" borderId="0" xfId="173" applyFont="1"/>
    <xf numFmtId="4" fontId="89" fillId="0" borderId="0" xfId="173" applyNumberFormat="1" applyFont="1"/>
    <xf numFmtId="0" fontId="24" fillId="0" borderId="68" xfId="189" applyFont="1" applyFill="1" applyBorder="1" applyAlignment="1">
      <alignment vertical="center" wrapText="1"/>
    </xf>
    <xf numFmtId="0" fontId="24" fillId="0" borderId="16" xfId="173" applyFont="1" applyBorder="1" applyAlignment="1">
      <alignment horizontal="center" vertical="center"/>
    </xf>
    <xf numFmtId="0" fontId="24" fillId="0" borderId="16" xfId="73" applyFont="1" applyFill="1" applyBorder="1" applyAlignment="1">
      <alignment vertical="center" wrapText="1"/>
    </xf>
    <xf numFmtId="0" fontId="24" fillId="0" borderId="13" xfId="173" applyFont="1" applyBorder="1" applyAlignment="1">
      <alignment horizontal="center" vertical="center"/>
    </xf>
    <xf numFmtId="0" fontId="74" fillId="0" borderId="13" xfId="173" applyFont="1" applyBorder="1" applyAlignment="1">
      <alignment horizontal="center" vertical="center"/>
    </xf>
    <xf numFmtId="0" fontId="74" fillId="0" borderId="27" xfId="173" applyFont="1" applyBorder="1" applyAlignment="1">
      <alignment horizontal="center" vertical="center"/>
    </xf>
    <xf numFmtId="0" fontId="24" fillId="0" borderId="74" xfId="73" applyFont="1" applyFill="1" applyBorder="1" applyAlignment="1">
      <alignment horizontal="center" vertical="center" wrapText="1"/>
    </xf>
    <xf numFmtId="0" fontId="74" fillId="0" borderId="16" xfId="173" applyFont="1" applyBorder="1" applyAlignment="1">
      <alignment horizontal="center" vertical="center"/>
    </xf>
    <xf numFmtId="0" fontId="24" fillId="0" borderId="63" xfId="73" applyFont="1" applyFill="1" applyBorder="1" applyAlignment="1">
      <alignment horizontal="center" vertical="center" wrapText="1"/>
    </xf>
    <xf numFmtId="4" fontId="24" fillId="0" borderId="68" xfId="189" applyNumberFormat="1" applyFont="1" applyFill="1" applyBorder="1" applyAlignment="1">
      <alignment vertical="center" wrapText="1"/>
    </xf>
    <xf numFmtId="0" fontId="71" fillId="0" borderId="0" xfId="189" applyFont="1" applyFill="1"/>
    <xf numFmtId="4" fontId="27" fillId="59" borderId="37" xfId="189" applyNumberFormat="1" applyFont="1" applyFill="1" applyBorder="1" applyAlignment="1">
      <alignment vertical="center" wrapText="1"/>
    </xf>
    <xf numFmtId="0" fontId="24" fillId="0" borderId="13" xfId="73" applyFont="1" applyFill="1" applyBorder="1" applyAlignment="1">
      <alignment horizontal="left" vertical="center" wrapText="1"/>
    </xf>
    <xf numFmtId="0" fontId="71" fillId="0" borderId="0" xfId="189" applyFont="1" applyAlignment="1">
      <alignment wrapText="1"/>
    </xf>
    <xf numFmtId="4" fontId="71" fillId="61" borderId="37" xfId="189" applyNumberFormat="1" applyFont="1" applyFill="1" applyBorder="1" applyAlignment="1">
      <alignment vertical="center" wrapText="1"/>
    </xf>
    <xf numFmtId="4" fontId="24" fillId="58" borderId="37" xfId="189" applyNumberFormat="1" applyFont="1" applyFill="1" applyBorder="1" applyAlignment="1">
      <alignment vertical="center" wrapText="1"/>
    </xf>
    <xf numFmtId="4" fontId="24" fillId="0" borderId="97" xfId="189" applyNumberFormat="1" applyFont="1" applyFill="1" applyBorder="1" applyAlignment="1">
      <alignment vertical="center" wrapText="1"/>
    </xf>
    <xf numFmtId="4" fontId="72" fillId="0" borderId="68" xfId="189" applyNumberFormat="1" applyFont="1" applyFill="1" applyBorder="1" applyAlignment="1">
      <alignment vertical="center" wrapText="1"/>
    </xf>
    <xf numFmtId="4" fontId="72" fillId="58" borderId="37" xfId="189" applyNumberFormat="1" applyFont="1" applyFill="1" applyBorder="1" applyAlignment="1">
      <alignment vertical="center"/>
    </xf>
    <xf numFmtId="0" fontId="74" fillId="0" borderId="13" xfId="173" applyFont="1" applyFill="1" applyBorder="1" applyAlignment="1">
      <alignment horizontal="center" vertical="center"/>
    </xf>
    <xf numFmtId="4" fontId="71" fillId="61" borderId="37" xfId="189" applyNumberFormat="1" applyFont="1" applyFill="1" applyBorder="1" applyAlignment="1">
      <alignment vertical="center"/>
    </xf>
    <xf numFmtId="4" fontId="72" fillId="59" borderId="37" xfId="189" applyNumberFormat="1" applyFont="1" applyFill="1" applyBorder="1" applyAlignment="1">
      <alignment vertical="center"/>
    </xf>
    <xf numFmtId="0" fontId="24" fillId="0" borderId="68" xfId="189" applyFont="1" applyBorder="1" applyAlignment="1">
      <alignment horizontal="left" vertical="center" wrapText="1"/>
    </xf>
    <xf numFmtId="0" fontId="24" fillId="0" borderId="0" xfId="189" applyFont="1" applyAlignment="1">
      <alignment wrapText="1"/>
    </xf>
    <xf numFmtId="4" fontId="71" fillId="58" borderId="37" xfId="189" applyNumberFormat="1" applyFont="1" applyFill="1" applyBorder="1" applyAlignment="1">
      <alignment vertical="center"/>
    </xf>
    <xf numFmtId="4" fontId="71" fillId="59" borderId="37" xfId="189" applyNumberFormat="1" applyFont="1" applyFill="1" applyBorder="1" applyAlignment="1">
      <alignment vertical="center"/>
    </xf>
    <xf numFmtId="0" fontId="71" fillId="0" borderId="68" xfId="189" applyFont="1" applyBorder="1" applyAlignment="1">
      <alignment horizontal="center" vertical="center" wrapText="1"/>
    </xf>
    <xf numFmtId="4" fontId="42" fillId="58" borderId="53" xfId="189" applyNumberFormat="1" applyFont="1" applyFill="1" applyBorder="1" applyAlignment="1">
      <alignment vertical="center" wrapText="1"/>
    </xf>
    <xf numFmtId="0" fontId="24" fillId="0" borderId="29" xfId="73" applyFont="1" applyFill="1" applyBorder="1" applyAlignment="1">
      <alignment vertical="center" wrapText="1"/>
    </xf>
    <xf numFmtId="4" fontId="42" fillId="61" borderId="53" xfId="189" applyNumberFormat="1" applyFont="1" applyFill="1" applyBorder="1" applyAlignment="1">
      <alignment vertical="center" wrapText="1"/>
    </xf>
    <xf numFmtId="4" fontId="42" fillId="59" borderId="53" xfId="189" applyNumberFormat="1" applyFont="1" applyFill="1" applyBorder="1" applyAlignment="1">
      <alignment vertical="center" wrapText="1"/>
    </xf>
    <xf numFmtId="0" fontId="24" fillId="0" borderId="29" xfId="189" applyFont="1" applyFill="1" applyBorder="1" applyAlignment="1">
      <alignment vertical="center" wrapText="1"/>
    </xf>
    <xf numFmtId="4" fontId="43" fillId="58" borderId="37" xfId="189" applyNumberFormat="1" applyFont="1" applyFill="1" applyBorder="1" applyAlignment="1">
      <alignment vertical="center" wrapText="1"/>
    </xf>
    <xf numFmtId="4" fontId="43" fillId="61" borderId="37" xfId="189" applyNumberFormat="1" applyFont="1" applyFill="1" applyBorder="1" applyAlignment="1">
      <alignment vertical="center" wrapText="1"/>
    </xf>
    <xf numFmtId="4" fontId="43" fillId="59" borderId="37" xfId="189" applyNumberFormat="1" applyFont="1" applyFill="1" applyBorder="1" applyAlignment="1">
      <alignment vertical="center" wrapText="1"/>
    </xf>
    <xf numFmtId="4" fontId="24" fillId="0" borderId="26" xfId="189" applyNumberFormat="1" applyFont="1" applyFill="1" applyBorder="1" applyAlignment="1">
      <alignment vertical="center" wrapText="1"/>
    </xf>
    <xf numFmtId="4" fontId="42" fillId="58" borderId="37" xfId="189" applyNumberFormat="1" applyFont="1" applyFill="1" applyBorder="1" applyAlignment="1">
      <alignment vertical="center" wrapText="1"/>
    </xf>
    <xf numFmtId="4" fontId="42" fillId="61" borderId="37" xfId="189" applyNumberFormat="1" applyFont="1" applyFill="1" applyBorder="1" applyAlignment="1">
      <alignment vertical="center" wrapText="1"/>
    </xf>
    <xf numFmtId="4" fontId="71" fillId="0" borderId="68" xfId="189" applyNumberFormat="1" applyFont="1" applyFill="1" applyBorder="1" applyAlignment="1">
      <alignment vertical="center" wrapText="1"/>
    </xf>
    <xf numFmtId="4" fontId="72" fillId="0" borderId="97" xfId="189" applyNumberFormat="1" applyFont="1" applyFill="1" applyBorder="1" applyAlignment="1">
      <alignment vertical="center" wrapText="1"/>
    </xf>
    <xf numFmtId="4" fontId="24" fillId="0" borderId="64" xfId="189" applyNumberFormat="1" applyFont="1" applyFill="1" applyBorder="1" applyAlignment="1">
      <alignment vertical="center" wrapText="1"/>
    </xf>
    <xf numFmtId="4" fontId="72" fillId="58" borderId="51" xfId="189" applyNumberFormat="1" applyFont="1" applyFill="1" applyBorder="1" applyAlignment="1">
      <alignment vertical="center" wrapText="1"/>
    </xf>
    <xf numFmtId="0" fontId="74" fillId="60" borderId="13" xfId="173" applyFont="1" applyFill="1" applyBorder="1" applyAlignment="1">
      <alignment horizontal="center" vertical="center"/>
    </xf>
    <xf numFmtId="4" fontId="72" fillId="61" borderId="51" xfId="189" applyNumberFormat="1" applyFont="1" applyFill="1" applyBorder="1" applyAlignment="1">
      <alignment vertical="center" wrapText="1"/>
    </xf>
    <xf numFmtId="4" fontId="72" fillId="59" borderId="51" xfId="189" applyNumberFormat="1" applyFont="1" applyFill="1" applyBorder="1" applyAlignment="1">
      <alignment vertical="center" wrapText="1"/>
    </xf>
    <xf numFmtId="4" fontId="71" fillId="58" borderId="51" xfId="189" applyNumberFormat="1" applyFont="1" applyFill="1" applyBorder="1" applyAlignment="1">
      <alignment vertical="center" wrapText="1"/>
    </xf>
    <xf numFmtId="4" fontId="71" fillId="61" borderId="51" xfId="189" applyNumberFormat="1" applyFont="1" applyFill="1" applyBorder="1" applyAlignment="1">
      <alignment vertical="center" wrapText="1"/>
    </xf>
    <xf numFmtId="4" fontId="24" fillId="59" borderId="51" xfId="189" applyNumberFormat="1" applyFont="1" applyFill="1" applyBorder="1" applyAlignment="1">
      <alignment vertical="center" wrapText="1"/>
    </xf>
    <xf numFmtId="0" fontId="24" fillId="0" borderId="26" xfId="189" applyFont="1" applyFill="1" applyBorder="1" applyAlignment="1">
      <alignment vertical="center" wrapText="1"/>
    </xf>
    <xf numFmtId="4" fontId="72" fillId="61" borderId="37" xfId="189" applyNumberFormat="1" applyFont="1" applyFill="1" applyBorder="1" applyAlignment="1">
      <alignment vertical="center"/>
    </xf>
    <xf numFmtId="4" fontId="72" fillId="59" borderId="53" xfId="70" applyNumberFormat="1" applyFont="1" applyFill="1" applyBorder="1" applyAlignment="1">
      <alignment vertical="center" wrapText="1"/>
    </xf>
    <xf numFmtId="0" fontId="24" fillId="0" borderId="0" xfId="189" applyFont="1" applyBorder="1"/>
    <xf numFmtId="4" fontId="71" fillId="58" borderId="53" xfId="189" applyNumberFormat="1" applyFont="1" applyFill="1" applyBorder="1" applyAlignment="1">
      <alignment vertical="center" wrapText="1"/>
    </xf>
    <xf numFmtId="4" fontId="71" fillId="61" borderId="53" xfId="189" applyNumberFormat="1" applyFont="1" applyFill="1" applyBorder="1" applyAlignment="1">
      <alignment vertical="center" wrapText="1"/>
    </xf>
    <xf numFmtId="0" fontId="24" fillId="0" borderId="151" xfId="73" applyFont="1" applyFill="1" applyBorder="1" applyAlignment="1">
      <alignment horizontal="center" vertical="center" wrapText="1"/>
    </xf>
    <xf numFmtId="4" fontId="24" fillId="0" borderId="29" xfId="189" applyNumberFormat="1" applyFont="1" applyFill="1" applyBorder="1" applyAlignment="1">
      <alignment vertical="center" wrapText="1"/>
    </xf>
    <xf numFmtId="4" fontId="24" fillId="58" borderId="53" xfId="189" applyNumberFormat="1" applyFont="1" applyFill="1" applyBorder="1" applyAlignment="1">
      <alignment vertical="center" wrapText="1"/>
    </xf>
    <xf numFmtId="0" fontId="71" fillId="59" borderId="53" xfId="189" applyFont="1" applyFill="1" applyBorder="1" applyAlignment="1">
      <alignment vertical="center"/>
    </xf>
    <xf numFmtId="4" fontId="72" fillId="59" borderId="48" xfId="70" applyNumberFormat="1" applyFont="1" applyFill="1" applyBorder="1" applyAlignment="1">
      <alignment vertical="center" wrapText="1"/>
    </xf>
    <xf numFmtId="0" fontId="45" fillId="0" borderId="15" xfId="73" applyFont="1" applyFill="1" applyBorder="1" applyAlignment="1">
      <alignment vertical="center" wrapText="1"/>
    </xf>
    <xf numFmtId="4" fontId="72" fillId="58" borderId="53" xfId="189" applyNumberFormat="1" applyFont="1" applyFill="1" applyBorder="1" applyAlignment="1">
      <alignment vertical="center"/>
    </xf>
    <xf numFmtId="0" fontId="24" fillId="0" borderId="17" xfId="73" applyFont="1" applyFill="1" applyBorder="1" applyAlignment="1">
      <alignment horizontal="left" vertical="center" wrapText="1"/>
    </xf>
    <xf numFmtId="4" fontId="72" fillId="61" borderId="53" xfId="189" applyNumberFormat="1" applyFont="1" applyFill="1" applyBorder="1" applyAlignment="1">
      <alignment vertical="center"/>
    </xf>
    <xf numFmtId="4" fontId="72" fillId="59" borderId="53" xfId="189" applyNumberFormat="1" applyFont="1" applyFill="1" applyBorder="1" applyAlignment="1">
      <alignment vertical="center"/>
    </xf>
    <xf numFmtId="0" fontId="24" fillId="0" borderId="97" xfId="189" applyFont="1" applyBorder="1" applyAlignment="1">
      <alignment horizontal="left" vertical="center" wrapText="1"/>
    </xf>
    <xf numFmtId="4" fontId="71" fillId="58" borderId="47" xfId="189" applyNumberFormat="1" applyFont="1" applyFill="1" applyBorder="1" applyAlignment="1">
      <alignment vertical="center"/>
    </xf>
    <xf numFmtId="0" fontId="24" fillId="0" borderId="54" xfId="73" applyFont="1" applyFill="1" applyBorder="1" applyAlignment="1">
      <alignment horizontal="center" vertical="center" wrapText="1"/>
    </xf>
    <xf numFmtId="0" fontId="74" fillId="0" borderId="56" xfId="173" applyFont="1" applyBorder="1" applyAlignment="1">
      <alignment horizontal="center" vertical="center"/>
    </xf>
    <xf numFmtId="4" fontId="71" fillId="61" borderId="47" xfId="189" applyNumberFormat="1" applyFont="1" applyFill="1" applyBorder="1" applyAlignment="1">
      <alignment vertical="center"/>
    </xf>
    <xf numFmtId="4" fontId="71" fillId="59" borderId="47" xfId="189" applyNumberFormat="1" applyFont="1" applyFill="1" applyBorder="1" applyAlignment="1">
      <alignment vertical="center"/>
    </xf>
    <xf numFmtId="0" fontId="71" fillId="0" borderId="88" xfId="189" applyFont="1" applyBorder="1" applyAlignment="1">
      <alignment horizontal="center" vertical="center" wrapText="1"/>
    </xf>
    <xf numFmtId="4" fontId="71" fillId="0" borderId="0" xfId="189" applyNumberFormat="1" applyFont="1" applyFill="1" applyBorder="1" applyAlignment="1">
      <alignment vertical="center"/>
    </xf>
    <xf numFmtId="0" fontId="24" fillId="0" borderId="0" xfId="73" applyFont="1" applyFill="1" applyBorder="1" applyAlignment="1">
      <alignment horizontal="center" vertical="center" wrapText="1"/>
    </xf>
    <xf numFmtId="0" fontId="74" fillId="0" borderId="0" xfId="173" applyFont="1" applyFill="1" applyBorder="1" applyAlignment="1">
      <alignment horizontal="center" vertical="center"/>
    </xf>
    <xf numFmtId="0" fontId="71" fillId="0" borderId="0" xfId="189" applyFont="1" applyFill="1" applyBorder="1" applyAlignment="1">
      <alignment horizontal="center" vertical="center" wrapText="1"/>
    </xf>
    <xf numFmtId="0" fontId="24" fillId="0" borderId="0" xfId="189" applyFont="1" applyAlignment="1"/>
    <xf numFmtId="0" fontId="24" fillId="0" borderId="0" xfId="189" applyFont="1" applyAlignment="1">
      <alignment horizontal="right"/>
    </xf>
    <xf numFmtId="0" fontId="24" fillId="0" borderId="0" xfId="189" applyFont="1" applyBorder="1" applyAlignment="1">
      <alignment horizontal="center"/>
    </xf>
    <xf numFmtId="0" fontId="24" fillId="0" borderId="0" xfId="73" applyFont="1" applyBorder="1" applyAlignment="1">
      <alignment vertical="center" wrapText="1"/>
    </xf>
    <xf numFmtId="4" fontId="32" fillId="59" borderId="47" xfId="67" applyNumberFormat="1" applyFont="1" applyFill="1" applyBorder="1" applyAlignment="1">
      <alignment vertical="center"/>
    </xf>
    <xf numFmtId="0" fontId="25" fillId="0" borderId="0" xfId="72" applyFont="1" applyFill="1" applyAlignment="1">
      <alignment vertical="center"/>
    </xf>
    <xf numFmtId="0" fontId="8" fillId="0" borderId="0" xfId="72" applyFill="1" applyAlignment="1">
      <alignment horizontal="center" vertical="center"/>
    </xf>
    <xf numFmtId="4" fontId="32" fillId="0" borderId="28" xfId="0" applyNumberFormat="1" applyFont="1" applyFill="1" applyBorder="1" applyAlignment="1">
      <alignment horizontal="center" vertical="center"/>
    </xf>
    <xf numFmtId="4" fontId="71" fillId="0" borderId="26" xfId="72" applyNumberFormat="1" applyFont="1" applyFill="1" applyBorder="1" applyAlignment="1">
      <alignment horizontal="center" vertical="center" wrapText="1"/>
    </xf>
    <xf numFmtId="0" fontId="24" fillId="0" borderId="75" xfId="72" applyFont="1" applyBorder="1" applyAlignment="1">
      <alignment horizontal="center" vertical="center"/>
    </xf>
    <xf numFmtId="0" fontId="32" fillId="0" borderId="16" xfId="72" applyFont="1" applyBorder="1" applyAlignment="1">
      <alignment vertical="center"/>
    </xf>
    <xf numFmtId="4" fontId="32" fillId="0" borderId="29" xfId="0" applyNumberFormat="1" applyFont="1" applyFill="1" applyBorder="1" applyAlignment="1">
      <alignment horizontal="center" vertical="center"/>
    </xf>
    <xf numFmtId="0" fontId="74" fillId="0" borderId="16" xfId="72" applyFont="1" applyBorder="1" applyAlignment="1">
      <alignment horizontal="center" vertical="center"/>
    </xf>
    <xf numFmtId="4" fontId="74" fillId="59" borderId="53" xfId="0" applyNumberFormat="1" applyFont="1" applyFill="1" applyBorder="1" applyAlignment="1">
      <alignment vertical="center"/>
    </xf>
    <xf numFmtId="4" fontId="74" fillId="0" borderId="29" xfId="0" applyNumberFormat="1" applyFont="1" applyFill="1" applyBorder="1" applyAlignment="1">
      <alignment horizontal="center" vertical="center"/>
    </xf>
    <xf numFmtId="0" fontId="24" fillId="0" borderId="13" xfId="72" applyFont="1" applyBorder="1" applyAlignment="1">
      <alignment vertical="center"/>
    </xf>
    <xf numFmtId="0" fontId="24" fillId="0" borderId="56" xfId="72" applyFont="1" applyBorder="1" applyAlignment="1">
      <alignment vertical="center"/>
    </xf>
    <xf numFmtId="0" fontId="24" fillId="0" borderId="128" xfId="0" applyFont="1" applyBorder="1" applyAlignment="1">
      <alignment horizontal="center" vertical="center"/>
    </xf>
    <xf numFmtId="0" fontId="24" fillId="0" borderId="128" xfId="0" applyFont="1" applyBorder="1" applyAlignment="1">
      <alignment vertical="center"/>
    </xf>
    <xf numFmtId="165" fontId="24" fillId="58" borderId="37" xfId="72" applyNumberFormat="1" applyFont="1" applyFill="1" applyBorder="1" applyAlignment="1">
      <alignment horizontal="right" vertical="center"/>
    </xf>
    <xf numFmtId="165" fontId="24" fillId="61" borderId="37" xfId="72" applyNumberFormat="1" applyFont="1" applyFill="1" applyBorder="1" applyAlignment="1">
      <alignment horizontal="right" vertical="center"/>
    </xf>
    <xf numFmtId="165" fontId="24" fillId="58" borderId="47" xfId="72" applyNumberFormat="1" applyFont="1" applyFill="1" applyBorder="1" applyAlignment="1">
      <alignment horizontal="right" vertical="center"/>
    </xf>
    <xf numFmtId="0" fontId="24" fillId="0" borderId="65" xfId="72" applyFont="1" applyBorder="1" applyAlignment="1">
      <alignment vertical="center"/>
    </xf>
    <xf numFmtId="165" fontId="24" fillId="61" borderId="47" xfId="72" applyNumberFormat="1" applyFont="1" applyFill="1" applyBorder="1" applyAlignment="1">
      <alignment horizontal="right" vertical="center"/>
    </xf>
    <xf numFmtId="4" fontId="24" fillId="0" borderId="0" xfId="72" applyNumberFormat="1" applyFont="1" applyFill="1" applyBorder="1" applyAlignment="1">
      <alignment vertical="center"/>
    </xf>
    <xf numFmtId="4" fontId="27" fillId="59" borderId="53" xfId="72" applyNumberFormat="1" applyFont="1" applyFill="1" applyBorder="1" applyAlignment="1">
      <alignment vertical="center"/>
    </xf>
    <xf numFmtId="0" fontId="27" fillId="0" borderId="27" xfId="0" applyFont="1" applyBorder="1" applyAlignment="1">
      <alignment horizontal="center" vertical="center"/>
    </xf>
    <xf numFmtId="49" fontId="27" fillId="0" borderId="13" xfId="72" applyNumberFormat="1" applyFont="1" applyBorder="1" applyAlignment="1">
      <alignment horizontal="center" vertical="center"/>
    </xf>
    <xf numFmtId="4" fontId="27" fillId="58" borderId="53" xfId="72" applyNumberFormat="1" applyFont="1" applyFill="1" applyBorder="1" applyAlignment="1">
      <alignment vertical="center"/>
    </xf>
    <xf numFmtId="0" fontId="27" fillId="0" borderId="23" xfId="0" applyFont="1" applyBorder="1" applyAlignment="1">
      <alignment horizontal="center" vertical="center"/>
    </xf>
    <xf numFmtId="49" fontId="27" fillId="0" borderId="16" xfId="72" applyNumberFormat="1" applyFont="1" applyBorder="1" applyAlignment="1">
      <alignment horizontal="center" vertical="center"/>
    </xf>
    <xf numFmtId="0" fontId="27" fillId="0" borderId="17" xfId="72" applyFont="1" applyFill="1" applyBorder="1" applyAlignment="1">
      <alignment vertical="center"/>
    </xf>
    <xf numFmtId="4" fontId="27" fillId="61" borderId="53" xfId="72" applyNumberFormat="1" applyFont="1" applyFill="1" applyBorder="1" applyAlignment="1">
      <alignment vertical="center"/>
    </xf>
    <xf numFmtId="4" fontId="27" fillId="0" borderId="29" xfId="72" applyNumberFormat="1" applyFont="1" applyFill="1" applyBorder="1" applyAlignment="1">
      <alignment horizontal="center" vertical="center"/>
    </xf>
    <xf numFmtId="49" fontId="24" fillId="0" borderId="16" xfId="75" applyNumberFormat="1" applyFont="1" applyBorder="1" applyAlignment="1">
      <alignment horizontal="center" vertical="center"/>
    </xf>
    <xf numFmtId="0" fontId="24" fillId="0" borderId="78" xfId="75" applyFont="1" applyBorder="1" applyAlignment="1">
      <alignment horizontal="center" vertical="center"/>
    </xf>
    <xf numFmtId="49" fontId="24" fillId="0" borderId="79" xfId="75" applyNumberFormat="1" applyFont="1" applyBorder="1" applyAlignment="1">
      <alignment horizontal="center" vertical="center"/>
    </xf>
    <xf numFmtId="0" fontId="24" fillId="0" borderId="65" xfId="72" applyFont="1" applyFill="1" applyBorder="1" applyAlignment="1">
      <alignment vertical="center"/>
    </xf>
    <xf numFmtId="4" fontId="24" fillId="59" borderId="69" xfId="72" applyNumberFormat="1" applyFont="1" applyFill="1" applyBorder="1" applyAlignment="1">
      <alignment vertical="center"/>
    </xf>
    <xf numFmtId="0" fontId="74" fillId="0" borderId="0" xfId="173" applyFont="1" applyAlignment="1">
      <alignment vertical="center"/>
    </xf>
    <xf numFmtId="4" fontId="74" fillId="0" borderId="0" xfId="173" applyNumberFormat="1" applyFont="1" applyAlignment="1">
      <alignment vertical="center"/>
    </xf>
    <xf numFmtId="4" fontId="27" fillId="58" borderId="74" xfId="72" applyNumberFormat="1" applyFont="1" applyFill="1" applyBorder="1" applyAlignment="1">
      <alignment vertical="center"/>
    </xf>
    <xf numFmtId="4" fontId="27" fillId="59" borderId="97" xfId="72" applyNumberFormat="1" applyFont="1" applyFill="1" applyBorder="1" applyAlignment="1">
      <alignment vertical="center"/>
    </xf>
    <xf numFmtId="4" fontId="27" fillId="0" borderId="97" xfId="72" applyNumberFormat="1" applyFont="1" applyFill="1" applyBorder="1" applyAlignment="1">
      <alignment horizontal="center" vertical="center"/>
    </xf>
    <xf numFmtId="0" fontId="24" fillId="0" borderId="15" xfId="173" applyFont="1" applyBorder="1" applyAlignment="1">
      <alignment vertical="center"/>
    </xf>
    <xf numFmtId="0" fontId="24" fillId="0" borderId="0" xfId="173" applyFont="1" applyBorder="1" applyAlignment="1">
      <alignment vertical="center"/>
    </xf>
    <xf numFmtId="4" fontId="24" fillId="59" borderId="64" xfId="72" applyNumberFormat="1" applyFont="1" applyFill="1" applyBorder="1" applyAlignment="1">
      <alignment vertical="center"/>
    </xf>
    <xf numFmtId="4" fontId="82" fillId="58" borderId="63" xfId="72" applyNumberFormat="1" applyFont="1" applyFill="1" applyBorder="1" applyAlignment="1">
      <alignment horizontal="right" vertical="center" wrapText="1"/>
    </xf>
    <xf numFmtId="4" fontId="82" fillId="61" borderId="37" xfId="72" applyNumberFormat="1" applyFont="1" applyFill="1" applyBorder="1" applyAlignment="1">
      <alignment horizontal="right" vertical="center" wrapText="1"/>
    </xf>
    <xf numFmtId="4" fontId="82" fillId="59" borderId="68" xfId="0" applyNumberFormat="1" applyFont="1" applyFill="1" applyBorder="1" applyAlignment="1">
      <alignment vertical="center"/>
    </xf>
    <xf numFmtId="49" fontId="82" fillId="0" borderId="68" xfId="0" applyNumberFormat="1" applyFont="1" applyFill="1" applyBorder="1" applyAlignment="1">
      <alignment vertical="center" wrapText="1"/>
    </xf>
    <xf numFmtId="0" fontId="82" fillId="0" borderId="0" xfId="173" applyFont="1" applyAlignment="1">
      <alignment vertical="center"/>
    </xf>
    <xf numFmtId="4" fontId="82" fillId="0" borderId="0" xfId="173" applyNumberFormat="1" applyFont="1" applyAlignment="1">
      <alignment vertical="center"/>
    </xf>
    <xf numFmtId="0" fontId="24" fillId="0" borderId="65" xfId="72" applyFont="1" applyFill="1" applyBorder="1" applyAlignment="1">
      <alignment horizontal="left" vertical="center"/>
    </xf>
    <xf numFmtId="4" fontId="24" fillId="59" borderId="88" xfId="0" applyNumberFormat="1" applyFont="1" applyFill="1" applyBorder="1" applyAlignment="1">
      <alignment vertical="center"/>
    </xf>
    <xf numFmtId="49" fontId="24" fillId="0" borderId="88" xfId="0" applyNumberFormat="1" applyFont="1" applyFill="1" applyBorder="1" applyAlignment="1">
      <alignment vertical="center" wrapText="1"/>
    </xf>
    <xf numFmtId="49" fontId="32" fillId="0" borderId="10" xfId="72" applyNumberFormat="1" applyFont="1" applyBorder="1" applyAlignment="1">
      <alignment horizontal="center" vertical="center" wrapText="1"/>
    </xf>
    <xf numFmtId="0" fontId="32" fillId="0" borderId="61" xfId="72" applyFont="1" applyBorder="1" applyAlignment="1">
      <alignment vertical="center" wrapText="1"/>
    </xf>
    <xf numFmtId="4" fontId="32" fillId="0" borderId="52" xfId="72" applyNumberFormat="1" applyFont="1" applyFill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4" fillId="0" borderId="65" xfId="73" applyFont="1" applyBorder="1" applyAlignment="1">
      <alignment vertical="center"/>
    </xf>
    <xf numFmtId="0" fontId="24" fillId="0" borderId="0" xfId="77" applyFont="1" applyAlignment="1">
      <alignment horizontal="center" vertical="center"/>
    </xf>
    <xf numFmtId="0" fontId="27" fillId="0" borderId="0" xfId="77" applyFont="1" applyAlignment="1">
      <alignment horizontal="center" vertical="center"/>
    </xf>
    <xf numFmtId="0" fontId="27" fillId="0" borderId="0" xfId="77" applyFont="1" applyAlignment="1">
      <alignment horizontal="right" vertical="center"/>
    </xf>
    <xf numFmtId="4" fontId="90" fillId="0" borderId="21" xfId="77" applyNumberFormat="1" applyFont="1" applyFill="1" applyBorder="1" applyAlignment="1">
      <alignment horizontal="right" vertical="center"/>
    </xf>
    <xf numFmtId="4" fontId="24" fillId="58" borderId="15" xfId="140" applyNumberFormat="1" applyFont="1" applyFill="1" applyBorder="1" applyAlignment="1">
      <alignment horizontal="right" vertical="center"/>
    </xf>
    <xf numFmtId="0" fontId="24" fillId="0" borderId="116" xfId="77" applyFont="1" applyBorder="1" applyAlignment="1">
      <alignment horizontal="center" vertical="center"/>
    </xf>
    <xf numFmtId="4" fontId="24" fillId="61" borderId="53" xfId="77" applyNumberFormat="1" applyFont="1" applyFill="1" applyBorder="1" applyAlignment="1">
      <alignment vertical="center" wrapText="1"/>
    </xf>
    <xf numFmtId="4" fontId="74" fillId="0" borderId="0" xfId="173" applyNumberFormat="1" applyFont="1" applyBorder="1" applyAlignment="1">
      <alignment vertical="center"/>
    </xf>
    <xf numFmtId="0" fontId="24" fillId="0" borderId="113" xfId="77" applyFont="1" applyBorder="1" applyAlignment="1">
      <alignment horizontal="center" vertical="center"/>
    </xf>
    <xf numFmtId="4" fontId="24" fillId="61" borderId="37" xfId="77" applyNumberFormat="1" applyFont="1" applyFill="1" applyBorder="1" applyAlignment="1">
      <alignment vertical="center" wrapText="1"/>
    </xf>
    <xf numFmtId="0" fontId="74" fillId="0" borderId="0" xfId="173" applyFont="1" applyBorder="1" applyAlignment="1">
      <alignment vertical="center"/>
    </xf>
    <xf numFmtId="4" fontId="24" fillId="58" borderId="77" xfId="77" applyNumberFormat="1" applyFont="1" applyFill="1" applyBorder="1" applyAlignment="1">
      <alignment vertical="center" wrapText="1"/>
    </xf>
    <xf numFmtId="0" fontId="24" fillId="0" borderId="118" xfId="77" applyFont="1" applyBorder="1" applyAlignment="1">
      <alignment horizontal="center" vertical="center"/>
    </xf>
    <xf numFmtId="4" fontId="24" fillId="61" borderId="69" xfId="77" applyNumberFormat="1" applyFont="1" applyFill="1" applyBorder="1" applyAlignment="1">
      <alignment vertical="center" wrapText="1"/>
    </xf>
    <xf numFmtId="14" fontId="24" fillId="0" borderId="0" xfId="0" applyNumberFormat="1" applyFont="1" applyAlignment="1">
      <alignment vertical="center"/>
    </xf>
    <xf numFmtId="14" fontId="8" fillId="0" borderId="0" xfId="68" applyNumberFormat="1" applyAlignment="1">
      <alignment vertical="center"/>
    </xf>
    <xf numFmtId="0" fontId="24" fillId="0" borderId="0" xfId="0" applyFont="1" applyAlignment="1">
      <alignment wrapText="1"/>
    </xf>
    <xf numFmtId="0" fontId="8" fillId="0" borderId="0" xfId="68" applyAlignment="1">
      <alignment wrapText="1"/>
    </xf>
    <xf numFmtId="0" fontId="24" fillId="0" borderId="0" xfId="0" applyFont="1" applyAlignment="1">
      <alignment horizontal="right" wrapText="1"/>
    </xf>
    <xf numFmtId="4" fontId="27" fillId="58" borderId="69" xfId="0" applyNumberFormat="1" applyFont="1" applyFill="1" applyBorder="1" applyAlignment="1">
      <alignment vertical="center"/>
    </xf>
    <xf numFmtId="0" fontId="27" fillId="0" borderId="137" xfId="0" applyFont="1" applyBorder="1" applyAlignment="1">
      <alignment horizontal="center" vertical="center"/>
    </xf>
    <xf numFmtId="49" fontId="24" fillId="60" borderId="70" xfId="74" applyNumberFormat="1" applyFont="1" applyFill="1" applyBorder="1" applyAlignment="1">
      <alignment horizontal="center" vertical="center"/>
    </xf>
    <xf numFmtId="0" fontId="24" fillId="60" borderId="79" xfId="74" applyFont="1" applyFill="1" applyBorder="1" applyAlignment="1">
      <alignment vertical="center" wrapText="1"/>
    </xf>
    <xf numFmtId="4" fontId="49" fillId="0" borderId="0" xfId="113" applyNumberFormat="1" applyFont="1" applyAlignment="1">
      <alignment vertical="center" wrapText="1"/>
    </xf>
    <xf numFmtId="0" fontId="46" fillId="0" borderId="0" xfId="113" applyFont="1"/>
    <xf numFmtId="0" fontId="117" fillId="0" borderId="0" xfId="113" applyFont="1" applyFill="1" applyAlignment="1">
      <alignment vertical="center"/>
    </xf>
    <xf numFmtId="0" fontId="117" fillId="0" borderId="0" xfId="113" applyFont="1" applyAlignment="1">
      <alignment vertical="center"/>
    </xf>
    <xf numFmtId="4" fontId="80" fillId="0" borderId="0" xfId="113" applyNumberFormat="1" applyFont="1" applyAlignment="1">
      <alignment horizontal="center" vertical="center"/>
    </xf>
    <xf numFmtId="4" fontId="80" fillId="0" borderId="0" xfId="113" applyNumberFormat="1" applyFont="1" applyFill="1" applyAlignment="1">
      <alignment vertical="center"/>
    </xf>
    <xf numFmtId="0" fontId="8" fillId="0" borderId="0" xfId="72" applyFont="1" applyFill="1" applyBorder="1" applyAlignment="1">
      <alignment vertical="center"/>
    </xf>
    <xf numFmtId="0" fontId="8" fillId="0" borderId="0" xfId="72" applyFont="1" applyBorder="1" applyAlignment="1">
      <alignment vertical="center"/>
    </xf>
    <xf numFmtId="3" fontId="122" fillId="0" borderId="0" xfId="58" applyNumberFormat="1" applyFont="1"/>
    <xf numFmtId="0" fontId="27" fillId="58" borderId="21" xfId="77" applyFont="1" applyFill="1" applyBorder="1" applyAlignment="1">
      <alignment horizontal="center" vertical="center" wrapText="1"/>
    </xf>
    <xf numFmtId="4" fontId="27" fillId="58" borderId="21" xfId="58" applyNumberFormat="1" applyFont="1" applyFill="1" applyBorder="1" applyAlignment="1">
      <alignment vertical="center" wrapText="1"/>
    </xf>
    <xf numFmtId="4" fontId="24" fillId="58" borderId="78" xfId="58" applyNumberFormat="1" applyFont="1" applyFill="1" applyBorder="1" applyAlignment="1">
      <alignment vertical="center" wrapText="1"/>
    </xf>
    <xf numFmtId="4" fontId="24" fillId="58" borderId="63" xfId="58" applyNumberFormat="1" applyFont="1" applyFill="1" applyBorder="1" applyAlignment="1">
      <alignment vertical="center" wrapText="1"/>
    </xf>
    <xf numFmtId="4" fontId="24" fillId="58" borderId="74" xfId="58" applyNumberFormat="1" applyFont="1" applyFill="1" applyBorder="1" applyAlignment="1">
      <alignment vertical="center" wrapText="1"/>
    </xf>
    <xf numFmtId="4" fontId="24" fillId="58" borderId="135" xfId="58" applyNumberFormat="1" applyFont="1" applyFill="1" applyBorder="1" applyAlignment="1">
      <alignment vertical="center" wrapText="1"/>
    </xf>
    <xf numFmtId="4" fontId="48" fillId="65" borderId="21" xfId="58" applyNumberFormat="1" applyFont="1" applyFill="1" applyBorder="1" applyAlignment="1">
      <alignment horizontal="right" vertical="center" wrapText="1"/>
    </xf>
    <xf numFmtId="0" fontId="27" fillId="61" borderId="35" xfId="77" applyFont="1" applyFill="1" applyBorder="1" applyAlignment="1">
      <alignment horizontal="center" vertical="center" wrapText="1"/>
    </xf>
    <xf numFmtId="4" fontId="31" fillId="61" borderId="35" xfId="58" applyNumberFormat="1" applyFont="1" applyFill="1" applyBorder="1" applyAlignment="1">
      <alignment vertical="center" wrapText="1"/>
    </xf>
    <xf numFmtId="4" fontId="27" fillId="61" borderId="79" xfId="58" applyNumberFormat="1" applyFont="1" applyFill="1" applyBorder="1" applyAlignment="1">
      <alignment vertical="center" wrapText="1"/>
    </xf>
    <xf numFmtId="4" fontId="27" fillId="61" borderId="13" xfId="58" applyNumberFormat="1" applyFont="1" applyFill="1" applyBorder="1" applyAlignment="1">
      <alignment vertical="center" wrapText="1"/>
    </xf>
    <xf numFmtId="4" fontId="27" fillId="61" borderId="16" xfId="58" applyNumberFormat="1" applyFont="1" applyFill="1" applyBorder="1" applyAlignment="1">
      <alignment vertical="center" wrapText="1"/>
    </xf>
    <xf numFmtId="4" fontId="27" fillId="61" borderId="11" xfId="58" applyNumberFormat="1" applyFont="1" applyFill="1" applyBorder="1" applyAlignment="1">
      <alignment vertical="center" wrapText="1"/>
    </xf>
    <xf numFmtId="4" fontId="48" fillId="65" borderId="35" xfId="58" applyNumberFormat="1" applyFont="1" applyFill="1" applyBorder="1" applyAlignment="1">
      <alignment horizontal="right" vertical="center" wrapText="1"/>
    </xf>
    <xf numFmtId="4" fontId="43" fillId="0" borderId="74" xfId="58" applyNumberFormat="1" applyFont="1" applyFill="1" applyBorder="1" applyAlignment="1">
      <alignment horizontal="center" vertical="center" wrapText="1"/>
    </xf>
    <xf numFmtId="4" fontId="41" fillId="0" borderId="17" xfId="58" applyNumberFormat="1" applyFont="1" applyFill="1" applyBorder="1" applyAlignment="1">
      <alignment horizontal="center" vertical="center" wrapText="1"/>
    </xf>
    <xf numFmtId="0" fontId="97" fillId="0" borderId="16" xfId="72" applyFont="1" applyBorder="1" applyAlignment="1">
      <alignment horizontal="center" vertical="center" wrapText="1"/>
    </xf>
    <xf numFmtId="49" fontId="24" fillId="0" borderId="17" xfId="72" applyNumberFormat="1" applyFont="1" applyBorder="1" applyAlignment="1">
      <alignment horizontal="center" vertical="center" wrapText="1"/>
    </xf>
    <xf numFmtId="49" fontId="41" fillId="0" borderId="54" xfId="72" applyNumberFormat="1" applyFont="1" applyFill="1" applyBorder="1" applyAlignment="1">
      <alignment horizontal="center" vertical="center" wrapText="1"/>
    </xf>
    <xf numFmtId="0" fontId="41" fillId="0" borderId="56" xfId="72" applyFont="1" applyBorder="1" applyAlignment="1">
      <alignment horizontal="center" vertical="center" wrapText="1"/>
    </xf>
    <xf numFmtId="0" fontId="24" fillId="0" borderId="56" xfId="72" applyFont="1" applyBorder="1" applyAlignment="1">
      <alignment horizontal="center" vertical="center" wrapText="1"/>
    </xf>
    <xf numFmtId="49" fontId="24" fillId="0" borderId="65" xfId="72" applyNumberFormat="1" applyFont="1" applyFill="1" applyBorder="1" applyAlignment="1">
      <alignment horizontal="center" vertical="center" wrapText="1"/>
    </xf>
    <xf numFmtId="0" fontId="41" fillId="0" borderId="65" xfId="58" applyFont="1" applyBorder="1" applyAlignment="1">
      <alignment horizontal="left" vertical="center" wrapText="1"/>
    </xf>
    <xf numFmtId="4" fontId="24" fillId="58" borderId="77" xfId="58" applyNumberFormat="1" applyFont="1" applyFill="1" applyBorder="1" applyAlignment="1">
      <alignment vertical="center" wrapText="1"/>
    </xf>
    <xf numFmtId="4" fontId="27" fillId="61" borderId="56" xfId="58" applyNumberFormat="1" applyFont="1" applyFill="1" applyBorder="1" applyAlignment="1">
      <alignment vertical="center" wrapText="1"/>
    </xf>
    <xf numFmtId="0" fontId="24" fillId="0" borderId="65" xfId="72" applyFont="1" applyBorder="1" applyAlignment="1">
      <alignment horizontal="center" vertical="center" wrapText="1"/>
    </xf>
    <xf numFmtId="0" fontId="41" fillId="0" borderId="70" xfId="72" applyFont="1" applyBorder="1" applyAlignment="1">
      <alignment horizontal="left" vertical="center" wrapText="1"/>
    </xf>
    <xf numFmtId="4" fontId="24" fillId="58" borderId="21" xfId="58" applyNumberFormat="1" applyFont="1" applyFill="1" applyBorder="1" applyAlignment="1">
      <alignment vertical="center" wrapText="1"/>
    </xf>
    <xf numFmtId="4" fontId="27" fillId="61" borderId="35" xfId="58" applyNumberFormat="1" applyFont="1" applyFill="1" applyBorder="1" applyAlignment="1">
      <alignment vertical="center" wrapText="1"/>
    </xf>
    <xf numFmtId="49" fontId="41" fillId="0" borderId="34" xfId="72" applyNumberFormat="1" applyFont="1" applyFill="1" applyBorder="1" applyAlignment="1">
      <alignment horizontal="center" vertical="center" wrapText="1"/>
    </xf>
    <xf numFmtId="0" fontId="41" fillId="0" borderId="35" xfId="72" applyFont="1" applyBorder="1" applyAlignment="1">
      <alignment horizontal="center" vertical="center" wrapText="1"/>
    </xf>
    <xf numFmtId="49" fontId="24" fillId="0" borderId="33" xfId="72" applyNumberFormat="1" applyFont="1" applyFill="1" applyBorder="1" applyAlignment="1">
      <alignment horizontal="center" vertical="center" wrapText="1"/>
    </xf>
    <xf numFmtId="0" fontId="41" fillId="0" borderId="33" xfId="58" applyFont="1" applyBorder="1" applyAlignment="1">
      <alignment horizontal="left" vertical="center" wrapText="1"/>
    </xf>
    <xf numFmtId="49" fontId="31" fillId="0" borderId="71" xfId="72" applyNumberFormat="1" applyFont="1" applyBorder="1" applyAlignment="1">
      <alignment horizontal="center" vertical="center" wrapText="1"/>
    </xf>
    <xf numFmtId="0" fontId="24" fillId="0" borderId="72" xfId="72" applyFont="1" applyBorder="1" applyAlignment="1">
      <alignment horizontal="center" vertical="center" wrapText="1"/>
    </xf>
    <xf numFmtId="0" fontId="31" fillId="0" borderId="72" xfId="72" applyFont="1" applyBorder="1" applyAlignment="1">
      <alignment horizontal="center" vertical="center" wrapText="1"/>
    </xf>
    <xf numFmtId="49" fontId="24" fillId="0" borderId="31" xfId="72" applyNumberFormat="1" applyFont="1" applyBorder="1" applyAlignment="1">
      <alignment horizontal="center" vertical="center" wrapText="1"/>
    </xf>
    <xf numFmtId="0" fontId="31" fillId="0" borderId="31" xfId="72" applyFont="1" applyBorder="1" applyAlignment="1">
      <alignment vertical="center" wrapText="1"/>
    </xf>
    <xf numFmtId="4" fontId="27" fillId="58" borderId="127" xfId="58" applyNumberFormat="1" applyFont="1" applyFill="1" applyBorder="1" applyAlignment="1">
      <alignment vertical="center" wrapText="1"/>
    </xf>
    <xf numFmtId="4" fontId="31" fillId="61" borderId="72" xfId="58" applyNumberFormat="1" applyFont="1" applyFill="1" applyBorder="1" applyAlignment="1">
      <alignment vertical="center" wrapText="1"/>
    </xf>
    <xf numFmtId="4" fontId="48" fillId="63" borderId="21" xfId="58" applyNumberFormat="1" applyFont="1" applyFill="1" applyBorder="1" applyAlignment="1">
      <alignment horizontal="right" vertical="center" wrapText="1"/>
    </xf>
    <xf numFmtId="4" fontId="48" fillId="63" borderId="46" xfId="58" applyNumberFormat="1" applyFont="1" applyFill="1" applyBorder="1" applyAlignment="1">
      <alignment horizontal="right" vertical="center" wrapText="1"/>
    </xf>
    <xf numFmtId="4" fontId="48" fillId="63" borderId="35" xfId="58" applyNumberFormat="1" applyFont="1" applyFill="1" applyBorder="1" applyAlignment="1">
      <alignment horizontal="right" vertical="center" wrapText="1"/>
    </xf>
    <xf numFmtId="4" fontId="32" fillId="59" borderId="74" xfId="0" applyNumberFormat="1" applyFont="1" applyFill="1" applyBorder="1" applyAlignment="1">
      <alignment vertical="center"/>
    </xf>
    <xf numFmtId="4" fontId="24" fillId="59" borderId="74" xfId="0" applyNumberFormat="1" applyFont="1" applyFill="1" applyBorder="1" applyAlignment="1">
      <alignment vertical="center"/>
    </xf>
    <xf numFmtId="4" fontId="24" fillId="59" borderId="135" xfId="0" applyNumberFormat="1" applyFont="1" applyFill="1" applyBorder="1" applyAlignment="1">
      <alignment vertical="center"/>
    </xf>
    <xf numFmtId="4" fontId="24" fillId="59" borderId="77" xfId="0" applyNumberFormat="1" applyFont="1" applyFill="1" applyBorder="1" applyAlignment="1">
      <alignment vertical="center"/>
    </xf>
    <xf numFmtId="0" fontId="125" fillId="0" borderId="0" xfId="0" applyFont="1"/>
    <xf numFmtId="0" fontId="126" fillId="0" borderId="0" xfId="0" applyFont="1" applyAlignment="1">
      <alignment horizontal="center"/>
    </xf>
    <xf numFmtId="0" fontId="127" fillId="0" borderId="0" xfId="0" applyFont="1" applyAlignment="1">
      <alignment horizontal="center"/>
    </xf>
    <xf numFmtId="0" fontId="128" fillId="0" borderId="0" xfId="0" applyFont="1" applyAlignment="1">
      <alignment horizontal="center"/>
    </xf>
    <xf numFmtId="14" fontId="33" fillId="0" borderId="0" xfId="0" applyNumberFormat="1" applyFont="1" applyAlignment="1"/>
    <xf numFmtId="0" fontId="33" fillId="0" borderId="0" xfId="0" applyFont="1" applyAlignment="1"/>
    <xf numFmtId="0" fontId="125" fillId="0" borderId="0" xfId="0" applyFont="1" applyAlignment="1">
      <alignment horizontal="center"/>
    </xf>
    <xf numFmtId="0" fontId="0" fillId="0" borderId="0" xfId="0" applyAlignment="1"/>
    <xf numFmtId="0" fontId="8" fillId="0" borderId="0" xfId="114"/>
    <xf numFmtId="0" fontId="42" fillId="0" borderId="0" xfId="114" applyFont="1" applyAlignment="1">
      <alignment horizontal="center"/>
    </xf>
    <xf numFmtId="0" fontId="24" fillId="0" borderId="0" xfId="114" applyFont="1" applyAlignment="1"/>
    <xf numFmtId="0" fontId="42" fillId="0" borderId="0" xfId="114" applyFont="1" applyFill="1" applyAlignment="1">
      <alignment horizontal="center"/>
    </xf>
    <xf numFmtId="0" fontId="24" fillId="0" borderId="0" xfId="114" applyFont="1" applyFill="1" applyAlignment="1">
      <alignment horizontal="left"/>
    </xf>
    <xf numFmtId="0" fontId="24" fillId="0" borderId="0" xfId="114" applyFont="1" applyAlignment="1">
      <alignment horizontal="left"/>
    </xf>
    <xf numFmtId="49" fontId="42" fillId="0" borderId="0" xfId="114" applyNumberFormat="1" applyFont="1" applyAlignment="1">
      <alignment horizontal="center"/>
    </xf>
    <xf numFmtId="0" fontId="24" fillId="0" borderId="0" xfId="114" applyFont="1"/>
    <xf numFmtId="49" fontId="42" fillId="0" borderId="0" xfId="114" applyNumberFormat="1" applyFont="1" applyFill="1" applyAlignment="1">
      <alignment horizontal="center"/>
    </xf>
    <xf numFmtId="49" fontId="24" fillId="0" borderId="0" xfId="114" applyNumberFormat="1" applyFont="1"/>
    <xf numFmtId="0" fontId="129" fillId="0" borderId="0" xfId="69" applyFont="1" applyAlignment="1"/>
    <xf numFmtId="0" fontId="8" fillId="0" borderId="0" xfId="69"/>
    <xf numFmtId="0" fontId="129" fillId="0" borderId="0" xfId="69" applyFont="1" applyAlignment="1">
      <alignment vertical="center" shrinkToFit="1"/>
    </xf>
    <xf numFmtId="0" fontId="33" fillId="0" borderId="0" xfId="69" applyFont="1" applyAlignment="1">
      <alignment vertical="center"/>
    </xf>
    <xf numFmtId="0" fontId="33" fillId="0" borderId="0" xfId="114" applyFont="1" applyAlignment="1">
      <alignment horizontal="center" vertical="center"/>
    </xf>
    <xf numFmtId="0" fontId="33" fillId="0" borderId="0" xfId="114" applyFont="1" applyAlignment="1">
      <alignment horizontal="center"/>
    </xf>
    <xf numFmtId="0" fontId="8" fillId="0" borderId="0" xfId="114" applyAlignment="1">
      <alignment horizontal="center" vertical="center"/>
    </xf>
    <xf numFmtId="0" fontId="29" fillId="0" borderId="0" xfId="114" applyFont="1" applyFill="1" applyBorder="1" applyAlignment="1">
      <alignment vertical="center"/>
    </xf>
    <xf numFmtId="0" fontId="8" fillId="0" borderId="0" xfId="114" applyFill="1" applyBorder="1" applyAlignment="1">
      <alignment vertical="center"/>
    </xf>
    <xf numFmtId="0" fontId="8" fillId="0" borderId="0" xfId="114" applyFill="1" applyAlignment="1">
      <alignment vertical="center"/>
    </xf>
    <xf numFmtId="0" fontId="8" fillId="0" borderId="0" xfId="114" applyAlignment="1">
      <alignment vertical="center"/>
    </xf>
    <xf numFmtId="0" fontId="27" fillId="0" borderId="0" xfId="114" applyFont="1" applyAlignment="1">
      <alignment horizontal="right"/>
    </xf>
    <xf numFmtId="0" fontId="8" fillId="0" borderId="0" xfId="114" applyFill="1" applyBorder="1"/>
    <xf numFmtId="0" fontId="8" fillId="0" borderId="0" xfId="114" applyFill="1"/>
    <xf numFmtId="0" fontId="27" fillId="58" borderId="18" xfId="114" applyFont="1" applyFill="1" applyBorder="1" applyAlignment="1">
      <alignment horizontal="center" vertical="center"/>
    </xf>
    <xf numFmtId="0" fontId="27" fillId="59" borderId="18" xfId="114" applyFont="1" applyFill="1" applyBorder="1" applyAlignment="1">
      <alignment horizontal="center" vertical="center"/>
    </xf>
    <xf numFmtId="4" fontId="27" fillId="0" borderId="18" xfId="114" applyNumberFormat="1" applyFont="1" applyFill="1" applyBorder="1" applyAlignment="1">
      <alignment vertical="center"/>
    </xf>
    <xf numFmtId="4" fontId="27" fillId="0" borderId="46" xfId="114" applyNumberFormat="1" applyFont="1" applyFill="1" applyBorder="1" applyAlignment="1">
      <alignment vertical="center"/>
    </xf>
    <xf numFmtId="4" fontId="27" fillId="59" borderId="46" xfId="114" applyNumberFormat="1" applyFont="1" applyFill="1" applyBorder="1" applyAlignment="1">
      <alignment vertical="center"/>
    </xf>
    <xf numFmtId="4" fontId="27" fillId="0" borderId="0" xfId="114" applyNumberFormat="1" applyFont="1" applyFill="1" applyBorder="1" applyAlignment="1">
      <alignment vertical="center"/>
    </xf>
    <xf numFmtId="0" fontId="24" fillId="0" borderId="67" xfId="114" applyFont="1" applyBorder="1" applyAlignment="1">
      <alignment horizontal="center" vertical="center"/>
    </xf>
    <xf numFmtId="4" fontId="24" fillId="0" borderId="43" xfId="114" applyNumberFormat="1" applyFont="1" applyFill="1" applyBorder="1" applyAlignment="1">
      <alignment vertical="center"/>
    </xf>
    <xf numFmtId="4" fontId="24" fillId="59" borderId="43" xfId="114" applyNumberFormat="1" applyFont="1" applyFill="1" applyBorder="1" applyAlignment="1">
      <alignment vertical="center"/>
    </xf>
    <xf numFmtId="0" fontId="24" fillId="0" borderId="12" xfId="114" applyFont="1" applyBorder="1" applyAlignment="1">
      <alignment horizontal="center" vertical="center"/>
    </xf>
    <xf numFmtId="4" fontId="24" fillId="0" borderId="53" xfId="114" applyNumberFormat="1" applyFont="1" applyFill="1" applyBorder="1" applyAlignment="1">
      <alignment vertical="center"/>
    </xf>
    <xf numFmtId="4" fontId="24" fillId="59" borderId="37" xfId="114" applyNumberFormat="1" applyFont="1" applyFill="1" applyBorder="1" applyAlignment="1">
      <alignment vertical="center"/>
    </xf>
    <xf numFmtId="0" fontId="24" fillId="0" borderId="95" xfId="114" applyFont="1" applyBorder="1" applyAlignment="1">
      <alignment horizontal="center" vertical="center"/>
    </xf>
    <xf numFmtId="4" fontId="24" fillId="0" borderId="139" xfId="114" applyNumberFormat="1" applyFont="1" applyFill="1" applyBorder="1" applyAlignment="1">
      <alignment vertical="center"/>
    </xf>
    <xf numFmtId="4" fontId="24" fillId="59" borderId="139" xfId="114" applyNumberFormat="1" applyFont="1" applyFill="1" applyBorder="1" applyAlignment="1">
      <alignment vertical="center"/>
    </xf>
    <xf numFmtId="0" fontId="24" fillId="0" borderId="152" xfId="114" applyFont="1" applyBorder="1" applyAlignment="1">
      <alignment vertical="center"/>
    </xf>
    <xf numFmtId="0" fontId="45" fillId="0" borderId="0" xfId="114" applyFont="1" applyFill="1" applyBorder="1" applyAlignment="1">
      <alignment horizontal="center" vertical="center"/>
    </xf>
    <xf numFmtId="0" fontId="45" fillId="0" borderId="0" xfId="114" applyFont="1" applyFill="1" applyBorder="1" applyAlignment="1">
      <alignment vertical="center"/>
    </xf>
    <xf numFmtId="4" fontId="27" fillId="59" borderId="18" xfId="114" applyNumberFormat="1" applyFont="1" applyFill="1" applyBorder="1" applyAlignment="1">
      <alignment vertical="center"/>
    </xf>
    <xf numFmtId="4" fontId="8" fillId="0" borderId="0" xfId="114" applyNumberFormat="1" applyFill="1" applyAlignment="1">
      <alignment vertical="center"/>
    </xf>
    <xf numFmtId="0" fontId="24" fillId="0" borderId="71" xfId="114" applyFont="1" applyBorder="1" applyAlignment="1">
      <alignment horizontal="center" vertical="center"/>
    </xf>
    <xf numFmtId="4" fontId="24" fillId="0" borderId="97" xfId="114" applyNumberFormat="1" applyFont="1" applyFill="1" applyBorder="1" applyAlignment="1">
      <alignment vertical="center"/>
    </xf>
    <xf numFmtId="4" fontId="24" fillId="59" borderId="97" xfId="114" applyNumberFormat="1" applyFont="1" applyFill="1" applyBorder="1" applyAlignment="1">
      <alignment vertical="center"/>
    </xf>
    <xf numFmtId="4" fontId="71" fillId="0" borderId="0" xfId="114" applyNumberFormat="1" applyFont="1" applyFill="1" applyAlignment="1">
      <alignment vertical="center"/>
    </xf>
    <xf numFmtId="4" fontId="24" fillId="0" borderId="37" xfId="114" applyNumberFormat="1" applyFont="1" applyFill="1" applyBorder="1" applyAlignment="1">
      <alignment vertical="center"/>
    </xf>
    <xf numFmtId="4" fontId="24" fillId="0" borderId="68" xfId="114" applyNumberFormat="1" applyFont="1" applyFill="1" applyBorder="1" applyAlignment="1">
      <alignment vertical="center"/>
    </xf>
    <xf numFmtId="4" fontId="24" fillId="59" borderId="68" xfId="114" applyNumberFormat="1" applyFont="1" applyFill="1" applyBorder="1" applyAlignment="1">
      <alignment vertical="center"/>
    </xf>
    <xf numFmtId="4" fontId="24" fillId="0" borderId="48" xfId="114" applyNumberFormat="1" applyFont="1" applyFill="1" applyBorder="1" applyAlignment="1">
      <alignment vertical="center"/>
    </xf>
    <xf numFmtId="4" fontId="24" fillId="0" borderId="124" xfId="114" applyNumberFormat="1" applyFont="1" applyFill="1" applyBorder="1" applyAlignment="1">
      <alignment vertical="center"/>
    </xf>
    <xf numFmtId="4" fontId="24" fillId="59" borderId="124" xfId="114" applyNumberFormat="1" applyFont="1" applyFill="1" applyBorder="1" applyAlignment="1">
      <alignment vertical="center"/>
    </xf>
    <xf numFmtId="0" fontId="24" fillId="0" borderId="34" xfId="114" applyFont="1" applyBorder="1" applyAlignment="1">
      <alignment horizontal="center" vertical="center"/>
    </xf>
    <xf numFmtId="4" fontId="24" fillId="0" borderId="18" xfId="114" applyNumberFormat="1" applyFont="1" applyFill="1" applyBorder="1" applyAlignment="1">
      <alignment vertical="center"/>
    </xf>
    <xf numFmtId="4" fontId="24" fillId="0" borderId="46" xfId="114" applyNumberFormat="1" applyFont="1" applyFill="1" applyBorder="1" applyAlignment="1">
      <alignment vertical="center"/>
    </xf>
    <xf numFmtId="4" fontId="24" fillId="59" borderId="46" xfId="114" applyNumberFormat="1" applyFont="1" applyFill="1" applyBorder="1" applyAlignment="1">
      <alignment vertical="center"/>
    </xf>
    <xf numFmtId="4" fontId="24" fillId="0" borderId="0" xfId="114" applyNumberFormat="1" applyFont="1" applyAlignment="1">
      <alignment vertical="center"/>
    </xf>
    <xf numFmtId="0" fontId="24" fillId="0" borderId="0" xfId="114" applyFont="1" applyAlignment="1">
      <alignment horizontal="center" vertical="center"/>
    </xf>
    <xf numFmtId="0" fontId="24" fillId="0" borderId="0" xfId="114" applyFont="1" applyAlignment="1">
      <alignment horizontal="center" vertical="center" wrapText="1"/>
    </xf>
    <xf numFmtId="0" fontId="24" fillId="0" borderId="0" xfId="114" applyFont="1" applyAlignment="1">
      <alignment vertical="center" wrapText="1"/>
    </xf>
    <xf numFmtId="4" fontId="24" fillId="0" borderId="0" xfId="114" applyNumberFormat="1" applyFont="1"/>
    <xf numFmtId="0" fontId="27" fillId="0" borderId="0" xfId="114" applyFont="1" applyFill="1" applyBorder="1" applyAlignment="1">
      <alignment horizontal="center" vertical="center"/>
    </xf>
    <xf numFmtId="0" fontId="27" fillId="0" borderId="34" xfId="114" applyFont="1" applyBorder="1" applyAlignment="1">
      <alignment horizontal="center" vertical="center"/>
    </xf>
    <xf numFmtId="0" fontId="24" fillId="0" borderId="23" xfId="114" applyFont="1" applyBorder="1" applyAlignment="1">
      <alignment horizontal="center" vertical="center"/>
    </xf>
    <xf numFmtId="0" fontId="24" fillId="0" borderId="61" xfId="114" applyFont="1" applyFill="1" applyBorder="1" applyAlignment="1">
      <alignment horizontal="center" vertical="center"/>
    </xf>
    <xf numFmtId="4" fontId="24" fillId="59" borderId="53" xfId="114" applyNumberFormat="1" applyFont="1" applyFill="1" applyBorder="1" applyAlignment="1">
      <alignment vertical="center"/>
    </xf>
    <xf numFmtId="0" fontId="24" fillId="0" borderId="15" xfId="114" applyFont="1" applyFill="1" applyBorder="1" applyAlignment="1">
      <alignment horizontal="center" vertical="center"/>
    </xf>
    <xf numFmtId="4" fontId="8" fillId="0" borderId="0" xfId="114" applyNumberFormat="1" applyAlignment="1">
      <alignment vertical="center"/>
    </xf>
    <xf numFmtId="4" fontId="71" fillId="0" borderId="0" xfId="114" applyNumberFormat="1" applyFont="1" applyFill="1" applyBorder="1" applyAlignment="1">
      <alignment vertical="center"/>
    </xf>
    <xf numFmtId="0" fontId="24" fillId="0" borderId="0" xfId="114" applyFont="1" applyAlignment="1">
      <alignment vertical="center"/>
    </xf>
    <xf numFmtId="4" fontId="130" fillId="0" borderId="135" xfId="114" applyNumberFormat="1" applyFont="1" applyFill="1" applyBorder="1" applyAlignment="1">
      <alignment horizontal="center" vertical="center"/>
    </xf>
    <xf numFmtId="164" fontId="8" fillId="0" borderId="0" xfId="114" applyNumberFormat="1" applyAlignment="1">
      <alignment vertical="center"/>
    </xf>
    <xf numFmtId="0" fontId="24" fillId="0" borderId="151" xfId="114" applyFont="1" applyBorder="1" applyAlignment="1">
      <alignment horizontal="center" vertical="center"/>
    </xf>
    <xf numFmtId="0" fontId="24" fillId="0" borderId="70" xfId="114" applyFont="1" applyFill="1" applyBorder="1" applyAlignment="1">
      <alignment horizontal="center" vertical="center"/>
    </xf>
    <xf numFmtId="4" fontId="24" fillId="59" borderId="48" xfId="114" applyNumberFormat="1" applyFont="1" applyFill="1" applyBorder="1" applyAlignment="1">
      <alignment vertical="center"/>
    </xf>
    <xf numFmtId="0" fontId="24" fillId="0" borderId="66" xfId="114" applyFont="1" applyFill="1" applyBorder="1" applyAlignment="1">
      <alignment horizontal="center" vertical="center"/>
    </xf>
    <xf numFmtId="0" fontId="24" fillId="0" borderId="66" xfId="114" applyFont="1" applyBorder="1" applyAlignment="1">
      <alignment horizontal="left" vertical="center"/>
    </xf>
    <xf numFmtId="0" fontId="24" fillId="0" borderId="124" xfId="114" applyFont="1" applyBorder="1" applyAlignment="1">
      <alignment horizontal="left" vertical="center"/>
    </xf>
    <xf numFmtId="0" fontId="24" fillId="0" borderId="24" xfId="114" applyFont="1" applyBorder="1" applyAlignment="1">
      <alignment horizontal="center" vertical="center"/>
    </xf>
    <xf numFmtId="0" fontId="24" fillId="0" borderId="65" xfId="114" applyFont="1" applyFill="1" applyBorder="1" applyAlignment="1">
      <alignment horizontal="center" vertical="center"/>
    </xf>
    <xf numFmtId="4" fontId="24" fillId="0" borderId="51" xfId="114" applyNumberFormat="1" applyFont="1" applyFill="1" applyBorder="1" applyAlignment="1">
      <alignment vertical="center"/>
    </xf>
    <xf numFmtId="4" fontId="24" fillId="59" borderId="51" xfId="114" applyNumberFormat="1" applyFont="1" applyFill="1" applyBorder="1" applyAlignment="1">
      <alignment vertical="center"/>
    </xf>
    <xf numFmtId="0" fontId="24" fillId="0" borderId="0" xfId="114" applyFont="1" applyFill="1" applyAlignment="1">
      <alignment vertical="center"/>
    </xf>
    <xf numFmtId="0" fontId="24" fillId="0" borderId="62" xfId="114" applyFont="1" applyFill="1" applyBorder="1" applyAlignment="1">
      <alignment horizontal="center" vertical="center"/>
    </xf>
    <xf numFmtId="4" fontId="24" fillId="0" borderId="69" xfId="114" applyNumberFormat="1" applyFont="1" applyFill="1" applyBorder="1" applyAlignment="1">
      <alignment vertical="center"/>
    </xf>
    <xf numFmtId="4" fontId="24" fillId="59" borderId="69" xfId="114" applyNumberFormat="1" applyFont="1" applyFill="1" applyBorder="1" applyAlignment="1">
      <alignment vertical="center"/>
    </xf>
    <xf numFmtId="4" fontId="8" fillId="0" borderId="0" xfId="114" applyNumberFormat="1"/>
    <xf numFmtId="4" fontId="8" fillId="0" borderId="0" xfId="114" applyNumberFormat="1" applyFill="1" applyBorder="1"/>
    <xf numFmtId="4" fontId="27" fillId="0" borderId="0" xfId="114" applyNumberFormat="1" applyFont="1" applyFill="1" applyBorder="1"/>
    <xf numFmtId="0" fontId="27" fillId="0" borderId="0" xfId="114" applyFont="1" applyAlignment="1">
      <alignment horizontal="center" vertical="center"/>
    </xf>
    <xf numFmtId="0" fontId="27" fillId="0" borderId="38" xfId="114" applyFont="1" applyBorder="1" applyAlignment="1">
      <alignment horizontal="center" vertical="center"/>
    </xf>
    <xf numFmtId="0" fontId="106" fillId="0" borderId="0" xfId="114" applyFont="1" applyFill="1" applyBorder="1" applyAlignment="1">
      <alignment vertical="center"/>
    </xf>
    <xf numFmtId="0" fontId="32" fillId="0" borderId="36" xfId="114" applyFont="1" applyBorder="1" applyAlignment="1">
      <alignment horizontal="center" vertical="center"/>
    </xf>
    <xf numFmtId="0" fontId="36" fillId="0" borderId="34" xfId="114" applyFont="1" applyBorder="1" applyAlignment="1">
      <alignment horizontal="center" vertical="center"/>
    </xf>
    <xf numFmtId="0" fontId="36" fillId="0" borderId="33" xfId="114" applyFont="1" applyBorder="1" applyAlignment="1">
      <alignment horizontal="center" vertical="center"/>
    </xf>
    <xf numFmtId="0" fontId="37" fillId="0" borderId="33" xfId="114" applyFont="1" applyBorder="1" applyAlignment="1">
      <alignment horizontal="center" vertical="center"/>
    </xf>
    <xf numFmtId="0" fontId="36" fillId="0" borderId="32" xfId="114" applyFont="1" applyBorder="1" applyAlignment="1">
      <alignment horizontal="center" vertical="center"/>
    </xf>
    <xf numFmtId="0" fontId="36" fillId="0" borderId="38" xfId="114" applyFont="1" applyBorder="1" applyAlignment="1">
      <alignment horizontal="left" vertical="center"/>
    </xf>
    <xf numFmtId="4" fontId="36" fillId="0" borderId="18" xfId="114" applyNumberFormat="1" applyFont="1" applyFill="1" applyBorder="1" applyAlignment="1">
      <alignment vertical="center"/>
    </xf>
    <xf numFmtId="4" fontId="132" fillId="0" borderId="0" xfId="114" applyNumberFormat="1" applyFont="1" applyFill="1" applyBorder="1"/>
    <xf numFmtId="0" fontId="34" fillId="0" borderId="23" xfId="114" applyFont="1" applyBorder="1" applyAlignment="1">
      <alignment horizontal="center" vertical="center"/>
    </xf>
    <xf numFmtId="0" fontId="34" fillId="0" borderId="16" xfId="114" applyFont="1" applyBorder="1" applyAlignment="1">
      <alignment horizontal="center" vertical="center"/>
    </xf>
    <xf numFmtId="0" fontId="34" fillId="0" borderId="29" xfId="114" applyFont="1" applyBorder="1" applyAlignment="1">
      <alignment horizontal="center" vertical="center"/>
    </xf>
    <xf numFmtId="0" fontId="34" fillId="0" borderId="99" xfId="114" applyFont="1" applyBorder="1" applyAlignment="1">
      <alignment horizontal="left" vertical="center"/>
    </xf>
    <xf numFmtId="4" fontId="30" fillId="59" borderId="53" xfId="114" applyNumberFormat="1" applyFont="1" applyFill="1" applyBorder="1" applyAlignment="1">
      <alignment vertical="center"/>
    </xf>
    <xf numFmtId="4" fontId="24" fillId="0" borderId="0" xfId="114" applyNumberFormat="1" applyFont="1" applyFill="1" applyAlignment="1">
      <alignment vertical="center"/>
    </xf>
    <xf numFmtId="4" fontId="112" fillId="0" borderId="0" xfId="114" applyNumberFormat="1" applyFont="1" applyFill="1" applyBorder="1"/>
    <xf numFmtId="4" fontId="112" fillId="0" borderId="0" xfId="114" applyNumberFormat="1" applyFont="1" applyFill="1" applyBorder="1" applyAlignment="1">
      <alignment vertical="center"/>
    </xf>
    <xf numFmtId="0" fontId="34" fillId="0" borderId="12" xfId="114" applyFont="1" applyBorder="1" applyAlignment="1">
      <alignment horizontal="center" vertical="center"/>
    </xf>
    <xf numFmtId="0" fontId="34" fillId="0" borderId="13" xfId="114" applyFont="1" applyBorder="1" applyAlignment="1">
      <alignment horizontal="center" vertical="center"/>
    </xf>
    <xf numFmtId="0" fontId="34" fillId="0" borderId="26" xfId="114" applyFont="1" applyBorder="1" applyAlignment="1">
      <alignment horizontal="center" vertical="center"/>
    </xf>
    <xf numFmtId="0" fontId="34" fillId="0" borderId="27" xfId="114" applyFont="1" applyBorder="1" applyAlignment="1">
      <alignment horizontal="left" vertical="center"/>
    </xf>
    <xf numFmtId="0" fontId="34" fillId="0" borderId="54" xfId="114" applyFont="1" applyBorder="1" applyAlignment="1">
      <alignment horizontal="center" vertical="center"/>
    </xf>
    <xf numFmtId="0" fontId="34" fillId="0" borderId="100" xfId="114" applyFont="1" applyBorder="1" applyAlignment="1">
      <alignment horizontal="left" vertical="center"/>
    </xf>
    <xf numFmtId="4" fontId="30" fillId="59" borderId="69" xfId="114" applyNumberFormat="1" applyFont="1" applyFill="1" applyBorder="1" applyAlignment="1">
      <alignment vertical="center"/>
    </xf>
    <xf numFmtId="0" fontId="32" fillId="0" borderId="18" xfId="114" applyFont="1" applyBorder="1" applyAlignment="1">
      <alignment horizontal="center" vertical="center"/>
    </xf>
    <xf numFmtId="0" fontId="37" fillId="0" borderId="21" xfId="114" applyFont="1" applyBorder="1" applyAlignment="1">
      <alignment horizontal="center" vertical="center"/>
    </xf>
    <xf numFmtId="0" fontId="37" fillId="0" borderId="38" xfId="114" applyFont="1" applyBorder="1" applyAlignment="1">
      <alignment horizontal="left" vertical="center"/>
    </xf>
    <xf numFmtId="4" fontId="37" fillId="0" borderId="18" xfId="114" applyNumberFormat="1" applyFont="1" applyFill="1" applyBorder="1" applyAlignment="1">
      <alignment vertical="center"/>
    </xf>
    <xf numFmtId="49" fontId="24" fillId="0" borderId="43" xfId="114" applyNumberFormat="1" applyFont="1" applyFill="1" applyBorder="1" applyAlignment="1">
      <alignment horizontal="center" vertical="center"/>
    </xf>
    <xf numFmtId="0" fontId="30" fillId="0" borderId="73" xfId="114" applyFont="1" applyBorder="1" applyAlignment="1">
      <alignment horizontal="center" vertical="center"/>
    </xf>
    <xf numFmtId="0" fontId="30" fillId="0" borderId="10" xfId="114" applyFont="1" applyBorder="1" applyAlignment="1">
      <alignment horizontal="center" vertical="center"/>
    </xf>
    <xf numFmtId="0" fontId="30" fillId="0" borderId="61" xfId="114" applyFont="1" applyBorder="1" applyAlignment="1">
      <alignment horizontal="center" vertical="center"/>
    </xf>
    <xf numFmtId="0" fontId="30" fillId="0" borderId="28" xfId="114" applyFont="1" applyBorder="1" applyAlignment="1">
      <alignment horizontal="center" vertical="center"/>
    </xf>
    <xf numFmtId="0" fontId="34" fillId="0" borderId="94" xfId="114" applyFont="1" applyBorder="1" applyAlignment="1">
      <alignment horizontal="left" vertical="center"/>
    </xf>
    <xf numFmtId="49" fontId="24" fillId="0" borderId="53" xfId="114" applyNumberFormat="1" applyFont="1" applyFill="1" applyBorder="1" applyAlignment="1">
      <alignment horizontal="center" vertical="center"/>
    </xf>
    <xf numFmtId="0" fontId="30" fillId="0" borderId="74" xfId="114" applyFont="1" applyBorder="1" applyAlignment="1">
      <alignment horizontal="center" vertical="center"/>
    </xf>
    <xf numFmtId="0" fontId="30" fillId="0" borderId="16" xfId="114" applyFont="1" applyBorder="1" applyAlignment="1">
      <alignment horizontal="center" vertical="center"/>
    </xf>
    <xf numFmtId="0" fontId="30" fillId="0" borderId="17" xfId="114" applyFont="1" applyBorder="1" applyAlignment="1">
      <alignment horizontal="center" vertical="center"/>
    </xf>
    <xf numFmtId="0" fontId="30" fillId="0" borderId="29" xfId="114" applyFont="1" applyBorder="1" applyAlignment="1">
      <alignment horizontal="center" vertical="center"/>
    </xf>
    <xf numFmtId="49" fontId="24" fillId="0" borderId="37" xfId="114" applyNumberFormat="1" applyFont="1" applyFill="1" applyBorder="1" applyAlignment="1">
      <alignment horizontal="center" vertical="center"/>
    </xf>
    <xf numFmtId="0" fontId="30" fillId="0" borderId="63" xfId="114" applyFont="1" applyBorder="1" applyAlignment="1">
      <alignment horizontal="center" vertical="center"/>
    </xf>
    <xf numFmtId="0" fontId="30" fillId="0" borderId="13" xfId="114" applyFont="1" applyBorder="1" applyAlignment="1">
      <alignment horizontal="center" vertical="center"/>
    </xf>
    <xf numFmtId="0" fontId="30" fillId="0" borderId="15" xfId="114" applyFont="1" applyBorder="1" applyAlignment="1">
      <alignment horizontal="center" vertical="center"/>
    </xf>
    <xf numFmtId="0" fontId="30" fillId="0" borderId="26" xfId="114" applyFont="1" applyBorder="1" applyAlignment="1">
      <alignment horizontal="center" vertical="center"/>
    </xf>
    <xf numFmtId="4" fontId="30" fillId="59" borderId="37" xfId="114" applyNumberFormat="1" applyFont="1" applyFill="1" applyBorder="1" applyAlignment="1">
      <alignment vertical="center"/>
    </xf>
    <xf numFmtId="49" fontId="24" fillId="0" borderId="47" xfId="114" applyNumberFormat="1" applyFont="1" applyFill="1" applyBorder="1" applyAlignment="1">
      <alignment horizontal="center" vertical="center"/>
    </xf>
    <xf numFmtId="0" fontId="30" fillId="0" borderId="78" xfId="114" applyFont="1" applyBorder="1" applyAlignment="1">
      <alignment horizontal="center" vertical="center"/>
    </xf>
    <xf numFmtId="0" fontId="30" fillId="0" borderId="79" xfId="114" applyFont="1" applyBorder="1" applyAlignment="1">
      <alignment horizontal="center" vertical="center"/>
    </xf>
    <xf numFmtId="0" fontId="30" fillId="0" borderId="70" xfId="114" applyFont="1" applyBorder="1" applyAlignment="1">
      <alignment horizontal="center" vertical="center"/>
    </xf>
    <xf numFmtId="0" fontId="30" fillId="0" borderId="96" xfId="114" applyFont="1" applyBorder="1" applyAlignment="1">
      <alignment horizontal="center" vertical="center"/>
    </xf>
    <xf numFmtId="49" fontId="24" fillId="0" borderId="0" xfId="114" applyNumberFormat="1" applyFont="1" applyBorder="1" applyAlignment="1">
      <alignment horizontal="center" vertical="center"/>
    </xf>
    <xf numFmtId="0" fontId="30" fillId="0" borderId="0" xfId="114" applyFont="1" applyBorder="1" applyAlignment="1">
      <alignment horizontal="center" vertical="center"/>
    </xf>
    <xf numFmtId="0" fontId="34" fillId="0" borderId="0" xfId="114" applyFont="1" applyBorder="1" applyAlignment="1">
      <alignment horizontal="left" vertical="center"/>
    </xf>
    <xf numFmtId="4" fontId="30" fillId="0" borderId="0" xfId="114" applyNumberFormat="1" applyFont="1" applyFill="1" applyBorder="1" applyAlignment="1">
      <alignment vertical="center"/>
    </xf>
    <xf numFmtId="0" fontId="37" fillId="0" borderId="127" xfId="68" applyFont="1" applyBorder="1" applyAlignment="1">
      <alignment horizontal="left" vertical="center"/>
    </xf>
    <xf numFmtId="4" fontId="30" fillId="58" borderId="53" xfId="68" applyNumberFormat="1" applyFont="1" applyFill="1" applyBorder="1" applyAlignment="1">
      <alignment vertical="center"/>
    </xf>
    <xf numFmtId="0" fontId="30" fillId="0" borderId="73" xfId="68" applyFont="1" applyFill="1" applyBorder="1" applyAlignment="1">
      <alignment horizontal="center" vertical="center"/>
    </xf>
    <xf numFmtId="0" fontId="24" fillId="0" borderId="28" xfId="68" applyFont="1" applyFill="1" applyBorder="1" applyAlignment="1">
      <alignment horizontal="center" vertical="center"/>
    </xf>
    <xf numFmtId="4" fontId="30" fillId="59" borderId="43" xfId="68" applyNumberFormat="1" applyFont="1" applyFill="1" applyBorder="1" applyAlignment="1">
      <alignment vertical="center"/>
    </xf>
    <xf numFmtId="4" fontId="30" fillId="58" borderId="37" xfId="68" applyNumberFormat="1" applyFont="1" applyFill="1" applyBorder="1" applyAlignment="1">
      <alignment vertical="center"/>
    </xf>
    <xf numFmtId="0" fontId="30" fillId="0" borderId="63" xfId="68" applyFont="1" applyFill="1" applyBorder="1" applyAlignment="1">
      <alignment horizontal="center" vertical="center"/>
    </xf>
    <xf numFmtId="0" fontId="24" fillId="0" borderId="26" xfId="68" applyFont="1" applyFill="1" applyBorder="1" applyAlignment="1">
      <alignment horizontal="center" vertical="center"/>
    </xf>
    <xf numFmtId="4" fontId="30" fillId="59" borderId="53" xfId="68" applyNumberFormat="1" applyFont="1" applyFill="1" applyBorder="1" applyAlignment="1">
      <alignment vertical="center"/>
    </xf>
    <xf numFmtId="0" fontId="24" fillId="0" borderId="63" xfId="68" applyFont="1" applyFill="1" applyBorder="1" applyAlignment="1">
      <alignment horizontal="left" vertical="center"/>
    </xf>
    <xf numFmtId="0" fontId="24" fillId="0" borderId="74" xfId="68" applyFont="1" applyFill="1" applyBorder="1" applyAlignment="1">
      <alignment horizontal="left" vertical="center"/>
    </xf>
    <xf numFmtId="0" fontId="30" fillId="0" borderId="74" xfId="68" applyFont="1" applyFill="1" applyBorder="1" applyAlignment="1">
      <alignment horizontal="center" vertical="center"/>
    </xf>
    <xf numFmtId="0" fontId="24" fillId="0" borderId="29" xfId="68" applyFont="1" applyFill="1" applyBorder="1" applyAlignment="1">
      <alignment horizontal="center" vertical="center"/>
    </xf>
    <xf numFmtId="4" fontId="30" fillId="59" borderId="37" xfId="68" applyNumberFormat="1" applyFont="1" applyFill="1" applyBorder="1" applyAlignment="1">
      <alignment vertical="center"/>
    </xf>
    <xf numFmtId="49" fontId="24" fillId="0" borderId="152" xfId="114" applyNumberFormat="1" applyFont="1" applyBorder="1" applyAlignment="1">
      <alignment vertical="center" textRotation="90"/>
    </xf>
    <xf numFmtId="0" fontId="24" fillId="0" borderId="0" xfId="114" applyFont="1" applyFill="1" applyBorder="1" applyAlignment="1">
      <alignment horizontal="center" vertical="center"/>
    </xf>
    <xf numFmtId="0" fontId="24" fillId="0" borderId="0" xfId="114" applyFont="1" applyBorder="1" applyAlignment="1">
      <alignment horizontal="center" vertical="center"/>
    </xf>
    <xf numFmtId="0" fontId="24" fillId="0" borderId="0" xfId="114" applyFont="1" applyBorder="1" applyAlignment="1">
      <alignment horizontal="left" vertical="center"/>
    </xf>
    <xf numFmtId="0" fontId="27" fillId="0" borderId="0" xfId="114" applyFont="1" applyAlignment="1">
      <alignment horizontal="center"/>
    </xf>
    <xf numFmtId="0" fontId="36" fillId="0" borderId="35" xfId="114" applyFont="1" applyBorder="1" applyAlignment="1">
      <alignment horizontal="center" vertical="center"/>
    </xf>
    <xf numFmtId="0" fontId="37" fillId="0" borderId="35" xfId="114" applyFont="1" applyBorder="1" applyAlignment="1">
      <alignment horizontal="center" vertical="center"/>
    </xf>
    <xf numFmtId="0" fontId="37" fillId="0" borderId="34" xfId="114" applyFont="1" applyBorder="1" applyAlignment="1">
      <alignment horizontal="left" vertical="center"/>
    </xf>
    <xf numFmtId="4" fontId="37" fillId="0" borderId="18" xfId="114" applyNumberFormat="1" applyFont="1" applyFill="1" applyBorder="1" applyAlignment="1">
      <alignment horizontal="center" vertical="center"/>
    </xf>
    <xf numFmtId="0" fontId="30" fillId="0" borderId="13" xfId="68" applyFont="1" applyBorder="1" applyAlignment="1">
      <alignment horizontal="center" vertical="center"/>
    </xf>
    <xf numFmtId="0" fontId="24" fillId="0" borderId="13" xfId="68" applyFont="1" applyBorder="1" applyAlignment="1">
      <alignment horizontal="center" vertical="center"/>
    </xf>
    <xf numFmtId="0" fontId="24" fillId="0" borderId="15" xfId="68" applyFont="1" applyBorder="1" applyAlignment="1">
      <alignment vertical="center"/>
    </xf>
    <xf numFmtId="0" fontId="37" fillId="0" borderId="21" xfId="68" applyFont="1" applyBorder="1" applyAlignment="1">
      <alignment horizontal="left" vertical="center"/>
    </xf>
    <xf numFmtId="4" fontId="24" fillId="59" borderId="37" xfId="59" applyNumberFormat="1" applyFont="1" applyFill="1" applyBorder="1" applyAlignment="1">
      <alignment horizontal="right" vertical="center"/>
    </xf>
    <xf numFmtId="4" fontId="24" fillId="0" borderId="0" xfId="0" applyNumberFormat="1" applyFont="1" applyFill="1" applyBorder="1" applyAlignment="1">
      <alignment horizontal="right" vertical="center"/>
    </xf>
    <xf numFmtId="4" fontId="24" fillId="58" borderId="47" xfId="73" applyNumberFormat="1" applyFont="1" applyFill="1" applyBorder="1" applyAlignment="1">
      <alignment vertical="center"/>
    </xf>
    <xf numFmtId="0" fontId="30" fillId="0" borderId="77" xfId="68" applyFont="1" applyBorder="1" applyAlignment="1">
      <alignment vertical="center"/>
    </xf>
    <xf numFmtId="4" fontId="24" fillId="59" borderId="47" xfId="59" applyNumberFormat="1" applyFont="1" applyFill="1" applyBorder="1" applyAlignment="1">
      <alignment horizontal="right" vertical="center"/>
    </xf>
    <xf numFmtId="4" fontId="32" fillId="0" borderId="21" xfId="114" applyNumberFormat="1" applyFont="1" applyBorder="1" applyAlignment="1">
      <alignment horizontal="right" vertical="center"/>
    </xf>
    <xf numFmtId="4" fontId="37" fillId="0" borderId="69" xfId="114" applyNumberFormat="1" applyFont="1" applyFill="1" applyBorder="1" applyAlignment="1">
      <alignment vertical="center"/>
    </xf>
    <xf numFmtId="4" fontId="24" fillId="58" borderId="21" xfId="114" applyNumberFormat="1" applyFont="1" applyFill="1" applyBorder="1" applyAlignment="1">
      <alignment horizontal="right" vertical="center"/>
    </xf>
    <xf numFmtId="0" fontId="30" fillId="0" borderId="34" xfId="114" applyFont="1" applyFill="1" applyBorder="1" applyAlignment="1">
      <alignment horizontal="center" vertical="center"/>
    </xf>
    <xf numFmtId="0" fontId="34" fillId="0" borderId="35" xfId="114" applyFont="1" applyBorder="1" applyAlignment="1">
      <alignment horizontal="center" vertical="center"/>
    </xf>
    <xf numFmtId="0" fontId="8" fillId="0" borderId="35" xfId="114" applyBorder="1" applyAlignment="1">
      <alignment horizontal="center" vertical="center"/>
    </xf>
    <xf numFmtId="0" fontId="24" fillId="0" borderId="32" xfId="114" applyFont="1" applyBorder="1" applyAlignment="1">
      <alignment horizontal="center" vertical="center"/>
    </xf>
    <xf numFmtId="0" fontId="30" fillId="0" borderId="90" xfId="114" applyFont="1" applyBorder="1" applyAlignment="1">
      <alignment horizontal="left" vertical="center"/>
    </xf>
    <xf numFmtId="4" fontId="30" fillId="59" borderId="18" xfId="114" applyNumberFormat="1" applyFont="1" applyFill="1" applyBorder="1" applyAlignment="1">
      <alignment vertical="center"/>
    </xf>
    <xf numFmtId="4" fontId="37" fillId="0" borderId="18" xfId="68" applyNumberFormat="1" applyFont="1" applyFill="1" applyBorder="1" applyAlignment="1">
      <alignment horizontal="right" vertical="center"/>
    </xf>
    <xf numFmtId="0" fontId="34" fillId="0" borderId="16" xfId="68" applyFont="1" applyBorder="1" applyAlignment="1">
      <alignment horizontal="center" vertical="center"/>
    </xf>
    <xf numFmtId="0" fontId="30" fillId="0" borderId="16" xfId="68" applyFont="1" applyBorder="1" applyAlignment="1">
      <alignment horizontal="center" vertical="center"/>
    </xf>
    <xf numFmtId="0" fontId="30" fillId="0" borderId="75" xfId="68" applyFont="1" applyBorder="1" applyAlignment="1">
      <alignment horizontal="left" vertical="center"/>
    </xf>
    <xf numFmtId="0" fontId="30" fillId="0" borderId="76" xfId="68" applyFont="1" applyBorder="1" applyAlignment="1">
      <alignment horizontal="left" vertical="center"/>
    </xf>
    <xf numFmtId="0" fontId="34" fillId="0" borderId="56" xfId="68" applyFont="1" applyBorder="1" applyAlignment="1">
      <alignment horizontal="center" vertical="center"/>
    </xf>
    <xf numFmtId="0" fontId="30" fillId="0" borderId="79" xfId="68" applyFont="1" applyBorder="1" applyAlignment="1">
      <alignment horizontal="center" vertical="center"/>
    </xf>
    <xf numFmtId="0" fontId="30" fillId="0" borderId="59" xfId="68" applyFont="1" applyBorder="1" applyAlignment="1">
      <alignment horizontal="left" vertical="center"/>
    </xf>
    <xf numFmtId="4" fontId="37" fillId="0" borderId="36" xfId="114" applyNumberFormat="1" applyFont="1" applyFill="1" applyBorder="1" applyAlignment="1">
      <alignment vertical="center"/>
    </xf>
    <xf numFmtId="0" fontId="36" fillId="0" borderId="71" xfId="114" applyFont="1" applyBorder="1" applyAlignment="1">
      <alignment horizontal="center" vertical="center"/>
    </xf>
    <xf numFmtId="0" fontId="36" fillId="0" borderId="72" xfId="114" applyFont="1" applyBorder="1" applyAlignment="1">
      <alignment horizontal="center" vertical="center"/>
    </xf>
    <xf numFmtId="0" fontId="37" fillId="0" borderId="72" xfId="114" applyFont="1" applyBorder="1" applyAlignment="1">
      <alignment horizontal="center" vertical="center"/>
    </xf>
    <xf numFmtId="0" fontId="36" fillId="0" borderId="40" xfId="114" applyFont="1" applyBorder="1" applyAlignment="1">
      <alignment horizontal="center" vertical="center"/>
    </xf>
    <xf numFmtId="0" fontId="30" fillId="0" borderId="21" xfId="114" applyFont="1" applyBorder="1" applyAlignment="1">
      <alignment horizontal="center" vertical="center"/>
    </xf>
    <xf numFmtId="0" fontId="30" fillId="0" borderId="38" xfId="114" applyFont="1" applyBorder="1" applyAlignment="1">
      <alignment horizontal="left" vertical="center"/>
    </xf>
    <xf numFmtId="4" fontId="30" fillId="59" borderId="18" xfId="68" applyNumberFormat="1" applyFont="1" applyFill="1" applyBorder="1" applyAlignment="1">
      <alignment vertical="center"/>
    </xf>
    <xf numFmtId="4" fontId="30" fillId="58" borderId="53" xfId="114" applyNumberFormat="1" applyFont="1" applyFill="1" applyBorder="1" applyAlignment="1">
      <alignment vertical="center"/>
    </xf>
    <xf numFmtId="0" fontId="34" fillId="0" borderId="10" xfId="114" applyFont="1" applyBorder="1" applyAlignment="1">
      <alignment horizontal="center" vertical="center"/>
    </xf>
    <xf numFmtId="0" fontId="8" fillId="0" borderId="10" xfId="114" applyBorder="1" applyAlignment="1">
      <alignment horizontal="center" vertical="center"/>
    </xf>
    <xf numFmtId="0" fontId="24" fillId="0" borderId="29" xfId="114" applyFont="1" applyBorder="1" applyAlignment="1">
      <alignment horizontal="center" vertical="center"/>
    </xf>
    <xf numFmtId="0" fontId="34" fillId="0" borderId="75" xfId="71" applyFont="1" applyBorder="1" applyAlignment="1">
      <alignment horizontal="left" vertical="center"/>
    </xf>
    <xf numFmtId="4" fontId="30" fillId="58" borderId="47" xfId="114" applyNumberFormat="1" applyFont="1" applyFill="1" applyBorder="1" applyAlignment="1">
      <alignment vertical="center"/>
    </xf>
    <xf numFmtId="0" fontId="30" fillId="0" borderId="77" xfId="114" applyFont="1" applyBorder="1" applyAlignment="1">
      <alignment horizontal="center" vertical="center"/>
    </xf>
    <xf numFmtId="0" fontId="34" fillId="0" borderId="56" xfId="114" applyFont="1" applyBorder="1" applyAlignment="1">
      <alignment horizontal="center" vertical="center"/>
    </xf>
    <xf numFmtId="0" fontId="8" fillId="0" borderId="56" xfId="114" applyBorder="1" applyAlignment="1">
      <alignment horizontal="center" vertical="center"/>
    </xf>
    <xf numFmtId="0" fontId="24" fillId="0" borderId="96" xfId="114" applyFont="1" applyBorder="1" applyAlignment="1">
      <alignment horizontal="center" vertical="center"/>
    </xf>
    <xf numFmtId="0" fontId="34" fillId="0" borderId="59" xfId="71" applyFont="1" applyBorder="1" applyAlignment="1">
      <alignment horizontal="left" vertical="center"/>
    </xf>
    <xf numFmtId="4" fontId="30" fillId="59" borderId="47" xfId="114" applyNumberFormat="1" applyFont="1" applyFill="1" applyBorder="1" applyAlignment="1">
      <alignment vertical="center"/>
    </xf>
    <xf numFmtId="0" fontId="32" fillId="0" borderId="21" xfId="114" applyFont="1" applyBorder="1" applyAlignment="1">
      <alignment horizontal="center" vertical="center"/>
    </xf>
    <xf numFmtId="164" fontId="37" fillId="0" borderId="18" xfId="114" applyNumberFormat="1" applyFont="1" applyFill="1" applyBorder="1" applyAlignment="1">
      <alignment vertical="center"/>
    </xf>
    <xf numFmtId="49" fontId="34" fillId="0" borderId="43" xfId="114" applyNumberFormat="1" applyFont="1" applyBorder="1" applyAlignment="1">
      <alignment horizontal="center" vertical="center"/>
    </xf>
    <xf numFmtId="49" fontId="24" fillId="0" borderId="10" xfId="114" applyNumberFormat="1" applyFont="1" applyBorder="1" applyAlignment="1">
      <alignment horizontal="center" vertical="center"/>
    </xf>
    <xf numFmtId="0" fontId="34" fillId="0" borderId="10" xfId="114" applyFont="1" applyFill="1" applyBorder="1" applyAlignment="1">
      <alignment horizontal="center" vertical="center"/>
    </xf>
    <xf numFmtId="0" fontId="24" fillId="0" borderId="43" xfId="114" applyFont="1" applyBorder="1" applyAlignment="1">
      <alignment horizontal="left" vertical="center"/>
    </xf>
    <xf numFmtId="164" fontId="34" fillId="59" borderId="43" xfId="114" applyNumberFormat="1" applyFont="1" applyFill="1" applyBorder="1" applyAlignment="1">
      <alignment vertical="center"/>
    </xf>
    <xf numFmtId="0" fontId="34" fillId="0" borderId="48" xfId="114" applyFont="1" applyBorder="1" applyAlignment="1">
      <alignment horizontal="center" vertical="center"/>
    </xf>
    <xf numFmtId="49" fontId="24" fillId="0" borderId="16" xfId="114" applyNumberFormat="1" applyFont="1" applyBorder="1" applyAlignment="1">
      <alignment horizontal="center" vertical="center"/>
    </xf>
    <xf numFmtId="0" fontId="34" fillId="0" borderId="17" xfId="114" applyFont="1" applyBorder="1" applyAlignment="1">
      <alignment horizontal="center" vertical="center"/>
    </xf>
    <xf numFmtId="0" fontId="34" fillId="0" borderId="53" xfId="114" applyFont="1" applyBorder="1" applyAlignment="1">
      <alignment horizontal="left" vertical="center"/>
    </xf>
    <xf numFmtId="164" fontId="34" fillId="59" borderId="53" xfId="114" applyNumberFormat="1" applyFont="1" applyFill="1" applyBorder="1" applyAlignment="1">
      <alignment vertical="center"/>
    </xf>
    <xf numFmtId="0" fontId="34" fillId="0" borderId="51" xfId="114" applyFont="1" applyFill="1" applyBorder="1" applyAlignment="1">
      <alignment horizontal="center" vertical="center"/>
    </xf>
    <xf numFmtId="49" fontId="24" fillId="0" borderId="13" xfId="114" applyNumberFormat="1" applyFont="1" applyBorder="1" applyAlignment="1">
      <alignment horizontal="center" vertical="center"/>
    </xf>
    <xf numFmtId="0" fontId="34" fillId="0" borderId="15" xfId="114" applyFont="1" applyBorder="1" applyAlignment="1">
      <alignment horizontal="center" vertical="center"/>
    </xf>
    <xf numFmtId="0" fontId="34" fillId="0" borderId="37" xfId="114" applyFont="1" applyBorder="1" applyAlignment="1">
      <alignment horizontal="left" vertical="center"/>
    </xf>
    <xf numFmtId="4" fontId="34" fillId="59" borderId="37" xfId="114" applyNumberFormat="1" applyFont="1" applyFill="1" applyBorder="1" applyAlignment="1">
      <alignment vertical="center"/>
    </xf>
    <xf numFmtId="0" fontId="24" fillId="0" borderId="13" xfId="114" applyFont="1" applyBorder="1" applyAlignment="1">
      <alignment horizontal="center" vertical="center"/>
    </xf>
    <xf numFmtId="0" fontId="30" fillId="0" borderId="37" xfId="114" applyFont="1" applyBorder="1" applyAlignment="1">
      <alignment horizontal="left" vertical="center"/>
    </xf>
    <xf numFmtId="49" fontId="34" fillId="0" borderId="48" xfId="114" applyNumberFormat="1" applyFont="1" applyFill="1" applyBorder="1" applyAlignment="1">
      <alignment horizontal="center" vertical="center"/>
    </xf>
    <xf numFmtId="0" fontId="30" fillId="0" borderId="37" xfId="114" applyFont="1" applyBorder="1" applyAlignment="1">
      <alignment horizontal="left" vertical="center" wrapText="1"/>
    </xf>
    <xf numFmtId="49" fontId="24" fillId="0" borderId="79" xfId="114" applyNumberFormat="1" applyFont="1" applyBorder="1" applyAlignment="1">
      <alignment horizontal="center" vertical="center"/>
    </xf>
    <xf numFmtId="0" fontId="24" fillId="0" borderId="79" xfId="114" applyFont="1" applyFill="1" applyBorder="1" applyAlignment="1">
      <alignment horizontal="center" vertical="center"/>
    </xf>
    <xf numFmtId="0" fontId="30" fillId="0" borderId="70" xfId="114" applyFont="1" applyFill="1" applyBorder="1" applyAlignment="1">
      <alignment horizontal="center" vertical="center"/>
    </xf>
    <xf numFmtId="0" fontId="30" fillId="0" borderId="69" xfId="114" applyFont="1" applyBorder="1" applyAlignment="1">
      <alignment horizontal="left" vertical="center"/>
    </xf>
    <xf numFmtId="0" fontId="30" fillId="0" borderId="0" xfId="114" applyFont="1" applyBorder="1" applyAlignment="1">
      <alignment horizontal="left" vertical="center"/>
    </xf>
    <xf numFmtId="49" fontId="30" fillId="0" borderId="73" xfId="114" applyNumberFormat="1" applyFont="1" applyFill="1" applyBorder="1" applyAlignment="1">
      <alignment horizontal="center" vertical="center"/>
    </xf>
    <xf numFmtId="0" fontId="34" fillId="0" borderId="28" xfId="114" applyFont="1" applyBorder="1" applyAlignment="1">
      <alignment horizontal="center" vertical="center"/>
    </xf>
    <xf numFmtId="0" fontId="34" fillId="0" borderId="60" xfId="114" applyFont="1" applyBorder="1" applyAlignment="1">
      <alignment horizontal="left" vertical="center"/>
    </xf>
    <xf numFmtId="4" fontId="34" fillId="59" borderId="43" xfId="114" applyNumberFormat="1" applyFont="1" applyFill="1" applyBorder="1" applyAlignment="1">
      <alignment vertical="center"/>
    </xf>
    <xf numFmtId="49" fontId="34" fillId="0" borderId="77" xfId="114" applyNumberFormat="1" applyFont="1" applyFill="1" applyBorder="1" applyAlignment="1">
      <alignment horizontal="center" vertical="center"/>
    </xf>
    <xf numFmtId="0" fontId="24" fillId="0" borderId="54" xfId="114" applyFont="1" applyBorder="1" applyAlignment="1">
      <alignment horizontal="center" vertical="center"/>
    </xf>
    <xf numFmtId="49" fontId="24" fillId="0" borderId="56" xfId="114" applyNumberFormat="1" applyFont="1" applyBorder="1" applyAlignment="1">
      <alignment horizontal="center" vertical="center"/>
    </xf>
    <xf numFmtId="0" fontId="34" fillId="0" borderId="39" xfId="114" applyFont="1" applyBorder="1" applyAlignment="1">
      <alignment horizontal="center" vertical="center"/>
    </xf>
    <xf numFmtId="0" fontId="34" fillId="0" borderId="59" xfId="114" applyFont="1" applyBorder="1" applyAlignment="1">
      <alignment horizontal="left" vertical="center"/>
    </xf>
    <xf numFmtId="4" fontId="34" fillId="59" borderId="47" xfId="114" applyNumberFormat="1" applyFont="1" applyFill="1" applyBorder="1" applyAlignment="1">
      <alignment vertical="center"/>
    </xf>
    <xf numFmtId="4" fontId="24" fillId="58" borderId="37" xfId="59" applyNumberFormat="1" applyFont="1" applyFill="1" applyBorder="1" applyAlignment="1">
      <alignment horizontal="right" vertical="center"/>
    </xf>
    <xf numFmtId="0" fontId="30" fillId="0" borderId="137" xfId="114" applyFont="1" applyBorder="1" applyAlignment="1">
      <alignment horizontal="center" vertical="center"/>
    </xf>
    <xf numFmtId="49" fontId="24" fillId="0" borderId="18" xfId="114" applyNumberFormat="1" applyFont="1" applyFill="1" applyBorder="1" applyAlignment="1">
      <alignment horizontal="center" vertical="center"/>
    </xf>
    <xf numFmtId="0" fontId="24" fillId="0" borderId="0" xfId="68" applyFont="1" applyFill="1" applyBorder="1" applyAlignment="1">
      <alignment vertical="center"/>
    </xf>
    <xf numFmtId="4" fontId="72" fillId="0" borderId="0" xfId="114" applyNumberFormat="1" applyFont="1" applyFill="1" applyBorder="1" applyAlignment="1">
      <alignment vertical="center"/>
    </xf>
    <xf numFmtId="4" fontId="0" fillId="0" borderId="0" xfId="114" applyNumberFormat="1" applyFont="1" applyFill="1" applyBorder="1" applyAlignment="1">
      <alignment vertical="center"/>
    </xf>
    <xf numFmtId="4" fontId="24" fillId="0" borderId="0" xfId="114" applyNumberFormat="1" applyFont="1" applyFill="1" applyBorder="1"/>
    <xf numFmtId="4" fontId="24" fillId="0" borderId="0" xfId="114" applyNumberFormat="1" applyFont="1" applyFill="1"/>
    <xf numFmtId="4" fontId="72" fillId="0" borderId="0" xfId="114" applyNumberFormat="1" applyFont="1" applyFill="1" applyAlignment="1">
      <alignment vertical="center"/>
    </xf>
    <xf numFmtId="4" fontId="27" fillId="0" borderId="0" xfId="114" applyNumberFormat="1" applyFont="1" applyFill="1" applyAlignment="1">
      <alignment vertical="center"/>
    </xf>
    <xf numFmtId="4" fontId="8" fillId="0" borderId="0" xfId="114" applyNumberFormat="1" applyFill="1" applyBorder="1" applyAlignment="1">
      <alignment vertical="center"/>
    </xf>
    <xf numFmtId="0" fontId="24" fillId="0" borderId="0" xfId="114" applyFont="1" applyFill="1" applyBorder="1" applyAlignment="1">
      <alignment vertical="center"/>
    </xf>
    <xf numFmtId="0" fontId="30" fillId="0" borderId="0" xfId="114" applyFont="1" applyFill="1" applyBorder="1" applyAlignment="1">
      <alignment horizontal="left" vertical="center"/>
    </xf>
    <xf numFmtId="4" fontId="8" fillId="0" borderId="0" xfId="114" applyNumberFormat="1" applyFill="1"/>
    <xf numFmtId="0" fontId="24" fillId="0" borderId="0" xfId="114" applyFont="1" applyFill="1"/>
    <xf numFmtId="168" fontId="72" fillId="0" borderId="0" xfId="114" applyNumberFormat="1" applyFont="1" applyFill="1" applyAlignment="1">
      <alignment vertical="center"/>
    </xf>
    <xf numFmtId="168" fontId="8" fillId="0" borderId="0" xfId="114" applyNumberFormat="1" applyFill="1" applyAlignment="1">
      <alignment vertical="center"/>
    </xf>
    <xf numFmtId="168" fontId="72" fillId="0" borderId="0" xfId="114" applyNumberFormat="1" applyFont="1" applyFill="1" applyBorder="1" applyAlignment="1">
      <alignment horizontal="right" vertical="center"/>
    </xf>
    <xf numFmtId="168" fontId="24" fillId="0" borderId="0" xfId="114" applyNumberFormat="1" applyFont="1" applyFill="1" applyAlignment="1">
      <alignment vertical="center"/>
    </xf>
    <xf numFmtId="168" fontId="0" fillId="0" borderId="0" xfId="114" applyNumberFormat="1" applyFont="1" applyFill="1" applyAlignment="1">
      <alignment vertical="center"/>
    </xf>
    <xf numFmtId="0" fontId="27" fillId="0" borderId="17" xfId="72" applyFont="1" applyFill="1" applyBorder="1" applyAlignment="1">
      <alignment horizontal="left" vertical="center" wrapText="1"/>
    </xf>
    <xf numFmtId="4" fontId="72" fillId="59" borderId="43" xfId="0" applyNumberFormat="1" applyFont="1" applyFill="1" applyBorder="1" applyAlignment="1">
      <alignment horizontal="right" vertical="center"/>
    </xf>
    <xf numFmtId="4" fontId="71" fillId="59" borderId="37" xfId="0" applyNumberFormat="1" applyFont="1" applyFill="1" applyBorder="1" applyAlignment="1">
      <alignment vertical="center"/>
    </xf>
    <xf numFmtId="4" fontId="72" fillId="59" borderId="37" xfId="0" applyNumberFormat="1" applyFont="1" applyFill="1" applyBorder="1" applyAlignment="1">
      <alignment vertical="center"/>
    </xf>
    <xf numFmtId="4" fontId="71" fillId="59" borderId="69" xfId="0" applyNumberFormat="1" applyFont="1" applyFill="1" applyBorder="1" applyAlignment="1">
      <alignment vertical="center"/>
    </xf>
    <xf numFmtId="4" fontId="32" fillId="59" borderId="53" xfId="0" applyNumberFormat="1" applyFont="1" applyFill="1" applyBorder="1" applyAlignment="1"/>
    <xf numFmtId="0" fontId="24" fillId="0" borderId="0" xfId="189" applyFont="1" applyFill="1" applyAlignment="1">
      <alignment vertical="center"/>
    </xf>
    <xf numFmtId="49" fontId="82" fillId="0" borderId="13" xfId="72" applyNumberFormat="1" applyFont="1" applyFill="1" applyBorder="1" applyAlignment="1">
      <alignment horizontal="center" vertical="center"/>
    </xf>
    <xf numFmtId="0" fontId="82" fillId="0" borderId="15" xfId="72" applyFont="1" applyFill="1" applyBorder="1" applyAlignment="1">
      <alignment horizontal="left" vertical="center"/>
    </xf>
    <xf numFmtId="4" fontId="30" fillId="59" borderId="43" xfId="114" applyNumberFormat="1" applyFont="1" applyFill="1" applyBorder="1" applyAlignment="1">
      <alignment vertical="center"/>
    </xf>
    <xf numFmtId="0" fontId="34" fillId="0" borderId="18" xfId="114" applyFont="1" applyFill="1" applyBorder="1" applyAlignment="1">
      <alignment horizontal="left" vertical="center"/>
    </xf>
    <xf numFmtId="4" fontId="24" fillId="0" borderId="79" xfId="137" applyNumberFormat="1" applyFont="1" applyFill="1" applyBorder="1"/>
    <xf numFmtId="4" fontId="24" fillId="0" borderId="16" xfId="58" applyNumberFormat="1" applyFont="1" applyFill="1" applyBorder="1" applyAlignment="1">
      <alignment vertical="center" wrapText="1"/>
    </xf>
    <xf numFmtId="4" fontId="24" fillId="0" borderId="79" xfId="58" applyNumberFormat="1" applyFont="1" applyFill="1" applyBorder="1" applyAlignment="1">
      <alignment vertical="center" wrapText="1"/>
    </xf>
    <xf numFmtId="4" fontId="24" fillId="0" borderId="13" xfId="58" applyNumberFormat="1" applyFont="1" applyFill="1" applyBorder="1" applyAlignment="1">
      <alignment vertical="center" wrapText="1"/>
    </xf>
    <xf numFmtId="4" fontId="24" fillId="0" borderId="56" xfId="58" applyNumberFormat="1" applyFont="1" applyFill="1" applyBorder="1" applyAlignment="1">
      <alignment vertical="center" wrapText="1"/>
    </xf>
    <xf numFmtId="4" fontId="24" fillId="0" borderId="11" xfId="58" applyNumberFormat="1" applyFont="1" applyFill="1" applyBorder="1" applyAlignment="1">
      <alignment vertical="center" wrapText="1"/>
    </xf>
    <xf numFmtId="4" fontId="27" fillId="0" borderId="35" xfId="58" applyNumberFormat="1" applyFont="1" applyFill="1" applyBorder="1" applyAlignment="1">
      <alignment vertical="center" wrapText="1"/>
    </xf>
    <xf numFmtId="4" fontId="24" fillId="0" borderId="25" xfId="137" applyNumberFormat="1" applyFont="1" applyFill="1" applyBorder="1"/>
    <xf numFmtId="0" fontId="8" fillId="0" borderId="13" xfId="58" applyFill="1" applyBorder="1"/>
    <xf numFmtId="4" fontId="27" fillId="0" borderId="10" xfId="58" applyNumberFormat="1" applyFont="1" applyFill="1" applyBorder="1" applyAlignment="1">
      <alignment vertical="center" wrapText="1"/>
    </xf>
    <xf numFmtId="4" fontId="24" fillId="0" borderId="68" xfId="0" applyNumberFormat="1" applyFont="1" applyFill="1" applyBorder="1" applyAlignment="1">
      <alignment horizontal="left" vertical="center" wrapText="1"/>
    </xf>
    <xf numFmtId="4" fontId="46" fillId="0" borderId="0" xfId="114" applyNumberFormat="1" applyFont="1"/>
    <xf numFmtId="0" fontId="0" fillId="0" borderId="0" xfId="114" applyFont="1"/>
    <xf numFmtId="0" fontId="49" fillId="0" borderId="0" xfId="58" applyFont="1" applyFill="1"/>
    <xf numFmtId="4" fontId="49" fillId="0" borderId="0" xfId="58" applyNumberFormat="1" applyFont="1" applyFill="1"/>
    <xf numFmtId="4" fontId="27" fillId="0" borderId="79" xfId="58" applyNumberFormat="1" applyFont="1" applyFill="1" applyBorder="1" applyAlignment="1">
      <alignment vertical="center" wrapText="1"/>
    </xf>
    <xf numFmtId="0" fontId="8" fillId="0" borderId="0" xfId="58" applyBorder="1"/>
    <xf numFmtId="4" fontId="24" fillId="0" borderId="0" xfId="58" applyNumberFormat="1" applyFont="1" applyBorder="1"/>
    <xf numFmtId="4" fontId="8" fillId="0" borderId="0" xfId="58" applyNumberFormat="1" applyBorder="1"/>
    <xf numFmtId="0" fontId="27" fillId="0" borderId="35" xfId="77" applyFont="1" applyFill="1" applyBorder="1" applyAlignment="1">
      <alignment horizontal="center" vertical="center" wrapText="1"/>
    </xf>
    <xf numFmtId="4" fontId="49" fillId="0" borderId="0" xfId="58" applyNumberFormat="1" applyFont="1"/>
    <xf numFmtId="4" fontId="46" fillId="0" borderId="0" xfId="58" applyNumberFormat="1" applyFont="1"/>
    <xf numFmtId="0" fontId="24" fillId="0" borderId="0" xfId="58" applyFont="1" applyBorder="1" applyAlignment="1">
      <alignment horizontal="right"/>
    </xf>
    <xf numFmtId="0" fontId="27" fillId="0" borderId="0" xfId="58" applyFont="1" applyBorder="1" applyAlignment="1">
      <alignment horizontal="right"/>
    </xf>
    <xf numFmtId="0" fontId="24" fillId="0" borderId="0" xfId="0" applyFont="1" applyAlignment="1">
      <alignment horizontal="center" vertical="center"/>
    </xf>
    <xf numFmtId="4" fontId="24" fillId="0" borderId="37" xfId="0" applyNumberFormat="1" applyFont="1" applyFill="1" applyBorder="1" applyAlignment="1">
      <alignment horizontal="left" vertical="top" wrapText="1"/>
    </xf>
    <xf numFmtId="4" fontId="24" fillId="0" borderId="68" xfId="72" applyNumberFormat="1" applyFont="1" applyFill="1" applyBorder="1" applyAlignment="1">
      <alignment horizontal="left" vertical="top" wrapText="1"/>
    </xf>
    <xf numFmtId="4" fontId="24" fillId="0" borderId="88" xfId="72" applyNumberFormat="1" applyFont="1" applyFill="1" applyBorder="1" applyAlignment="1">
      <alignment horizontal="left" vertical="top" wrapText="1"/>
    </xf>
    <xf numFmtId="4" fontId="24" fillId="60" borderId="47" xfId="72" applyNumberFormat="1" applyFont="1" applyFill="1" applyBorder="1" applyAlignment="1">
      <alignment horizontal="left" vertical="top" wrapText="1"/>
    </xf>
    <xf numFmtId="0" fontId="32" fillId="0" borderId="23" xfId="72" applyNumberFormat="1" applyFont="1" applyFill="1" applyBorder="1" applyAlignment="1">
      <alignment horizontal="center"/>
    </xf>
    <xf numFmtId="4" fontId="82" fillId="58" borderId="135" xfId="75" applyNumberFormat="1" applyFont="1" applyFill="1" applyBorder="1" applyAlignment="1">
      <alignment vertical="center"/>
    </xf>
    <xf numFmtId="0" fontId="82" fillId="0" borderId="23" xfId="67" applyFont="1" applyFill="1" applyBorder="1" applyAlignment="1">
      <alignment horizontal="center"/>
    </xf>
    <xf numFmtId="49" fontId="82" fillId="0" borderId="0" xfId="75" applyNumberFormat="1" applyFont="1" applyFill="1" applyBorder="1" applyAlignment="1">
      <alignment horizontal="center"/>
    </xf>
    <xf numFmtId="0" fontId="82" fillId="0" borderId="66" xfId="75" applyFont="1" applyFill="1" applyBorder="1" applyAlignment="1">
      <alignment wrapText="1"/>
    </xf>
    <xf numFmtId="4" fontId="82" fillId="61" borderId="48" xfId="75" applyNumberFormat="1" applyFont="1" applyFill="1" applyBorder="1" applyAlignment="1">
      <alignment vertical="center"/>
    </xf>
    <xf numFmtId="4" fontId="82" fillId="59" borderId="124" xfId="75" applyNumberFormat="1" applyFont="1" applyFill="1" applyBorder="1" applyAlignment="1">
      <alignment vertical="center"/>
    </xf>
    <xf numFmtId="4" fontId="72" fillId="0" borderId="124" xfId="75" applyNumberFormat="1" applyFont="1" applyFill="1" applyBorder="1" applyAlignment="1"/>
    <xf numFmtId="4" fontId="103" fillId="58" borderId="53" xfId="73" applyNumberFormat="1" applyFont="1" applyFill="1" applyBorder="1" applyAlignment="1">
      <alignment vertical="center"/>
    </xf>
    <xf numFmtId="0" fontId="24" fillId="0" borderId="75" xfId="0" applyFont="1" applyFill="1" applyBorder="1" applyAlignment="1">
      <alignment horizontal="center" vertical="center" wrapText="1"/>
    </xf>
    <xf numFmtId="4" fontId="24" fillId="58" borderId="16" xfId="72" applyNumberFormat="1" applyFont="1" applyFill="1" applyBorder="1" applyAlignment="1">
      <alignment horizontal="right" vertical="center" wrapText="1"/>
    </xf>
    <xf numFmtId="4" fontId="24" fillId="58" borderId="29" xfId="72" applyNumberFormat="1" applyFont="1" applyFill="1" applyBorder="1" applyAlignment="1">
      <alignment horizontal="right" vertical="center" wrapText="1"/>
    </xf>
    <xf numFmtId="164" fontId="24" fillId="61" borderId="53" xfId="0" applyNumberFormat="1" applyFont="1" applyFill="1" applyBorder="1"/>
    <xf numFmtId="164" fontId="24" fillId="0" borderId="0" xfId="0" applyNumberFormat="1" applyFont="1" applyFill="1" applyBorder="1"/>
    <xf numFmtId="4" fontId="134" fillId="0" borderId="35" xfId="0" applyNumberFormat="1" applyFont="1" applyFill="1" applyBorder="1" applyAlignment="1">
      <alignment horizontal="center" vertical="center" wrapText="1"/>
    </xf>
    <xf numFmtId="4" fontId="134" fillId="0" borderId="33" xfId="0" applyNumberFormat="1" applyFont="1" applyFill="1" applyBorder="1" applyAlignment="1">
      <alignment horizontal="center" vertical="center" wrapText="1"/>
    </xf>
    <xf numFmtId="4" fontId="134" fillId="0" borderId="18" xfId="0" applyNumberFormat="1" applyFont="1" applyFill="1" applyBorder="1" applyAlignment="1">
      <alignment horizontal="center" vertical="center" wrapText="1"/>
    </xf>
    <xf numFmtId="0" fontId="71" fillId="0" borderId="0" xfId="0" applyFont="1" applyAlignment="1">
      <alignment vertical="center"/>
    </xf>
    <xf numFmtId="164" fontId="24" fillId="0" borderId="0" xfId="0" applyNumberFormat="1" applyFont="1" applyBorder="1" applyAlignment="1">
      <alignment vertical="center"/>
    </xf>
    <xf numFmtId="4" fontId="24" fillId="61" borderId="15" xfId="67" applyNumberFormat="1" applyFont="1" applyFill="1" applyBorder="1" applyAlignment="1">
      <alignment vertical="center" wrapText="1"/>
    </xf>
    <xf numFmtId="4" fontId="24" fillId="0" borderId="128" xfId="0" applyNumberFormat="1" applyFont="1" applyBorder="1" applyAlignment="1">
      <alignment horizontal="left"/>
    </xf>
    <xf numFmtId="0" fontId="27" fillId="0" borderId="0" xfId="77" applyFont="1" applyAlignment="1">
      <alignment horizontal="right"/>
    </xf>
    <xf numFmtId="4" fontId="24" fillId="0" borderId="139" xfId="0" applyNumberFormat="1" applyFont="1" applyBorder="1" applyAlignment="1">
      <alignment vertical="center" wrapText="1"/>
    </xf>
    <xf numFmtId="0" fontId="24" fillId="0" borderId="37" xfId="189" applyFont="1" applyBorder="1" applyAlignment="1">
      <alignment vertical="center" wrapText="1"/>
    </xf>
    <xf numFmtId="0" fontId="24" fillId="0" borderId="69" xfId="189" applyFont="1" applyBorder="1" applyAlignment="1">
      <alignment vertical="center" wrapText="1"/>
    </xf>
    <xf numFmtId="49" fontId="24" fillId="0" borderId="16" xfId="73" applyNumberFormat="1" applyFont="1" applyFill="1" applyBorder="1" applyAlignment="1">
      <alignment horizontal="center" vertical="center" wrapText="1"/>
    </xf>
    <xf numFmtId="0" fontId="24" fillId="0" borderId="56" xfId="189" applyFont="1" applyFill="1" applyBorder="1" applyAlignment="1">
      <alignment horizontal="center" vertical="center"/>
    </xf>
    <xf numFmtId="0" fontId="24" fillId="0" borderId="16" xfId="73" applyFont="1" applyFill="1" applyBorder="1" applyAlignment="1">
      <alignment horizontal="left" vertical="center" wrapText="1"/>
    </xf>
    <xf numFmtId="0" fontId="89" fillId="0" borderId="0" xfId="173" applyFont="1" applyFill="1" applyBorder="1"/>
    <xf numFmtId="4" fontId="89" fillId="0" borderId="0" xfId="173" applyNumberFormat="1" applyFont="1" applyFill="1" applyBorder="1"/>
    <xf numFmtId="4" fontId="39" fillId="0" borderId="18" xfId="73" applyNumberFormat="1" applyFont="1" applyFill="1" applyBorder="1" applyAlignment="1">
      <alignment horizontal="center" vertical="center" wrapText="1"/>
    </xf>
    <xf numFmtId="4" fontId="53" fillId="0" borderId="18" xfId="73" applyNumberFormat="1" applyFont="1" applyFill="1" applyBorder="1" applyAlignment="1">
      <alignment horizontal="center" vertical="center" wrapText="1"/>
    </xf>
    <xf numFmtId="0" fontId="89" fillId="0" borderId="0" xfId="173" applyFont="1" applyFill="1" applyBorder="1" applyAlignment="1">
      <alignment vertical="center"/>
    </xf>
    <xf numFmtId="4" fontId="89" fillId="0" borderId="0" xfId="173" applyNumberFormat="1" applyFont="1" applyFill="1" applyBorder="1" applyAlignment="1">
      <alignment vertical="center"/>
    </xf>
    <xf numFmtId="0" fontId="24" fillId="0" borderId="29" xfId="73" applyFont="1" applyFill="1" applyBorder="1" applyAlignment="1">
      <alignment horizontal="left" vertical="center" wrapText="1"/>
    </xf>
    <xf numFmtId="4" fontId="24" fillId="61" borderId="53" xfId="189" applyNumberFormat="1" applyFont="1" applyFill="1" applyBorder="1" applyAlignment="1">
      <alignment vertical="center" wrapText="1"/>
    </xf>
    <xf numFmtId="4" fontId="24" fillId="59" borderId="53" xfId="189" applyNumberFormat="1" applyFont="1" applyFill="1" applyBorder="1" applyAlignment="1">
      <alignment vertical="center" wrapText="1"/>
    </xf>
    <xf numFmtId="0" fontId="24" fillId="0" borderId="13" xfId="189" applyFont="1" applyFill="1" applyBorder="1" applyAlignment="1">
      <alignment horizontal="center" vertical="center"/>
    </xf>
    <xf numFmtId="0" fontId="24" fillId="0" borderId="97" xfId="0" applyFont="1" applyBorder="1" applyAlignment="1">
      <alignment horizontal="left" vertical="center"/>
    </xf>
    <xf numFmtId="4" fontId="24" fillId="0" borderId="64" xfId="0" applyNumberFormat="1" applyFont="1" applyFill="1" applyBorder="1" applyAlignment="1">
      <alignment horizontal="left" vertical="center" wrapText="1"/>
    </xf>
    <xf numFmtId="4" fontId="111" fillId="58" borderId="74" xfId="75" applyNumberFormat="1" applyFont="1" applyFill="1" applyBorder="1" applyAlignment="1">
      <alignment horizontal="center" vertical="center"/>
    </xf>
    <xf numFmtId="4" fontId="111" fillId="58" borderId="135" xfId="75" applyNumberFormat="1" applyFont="1" applyFill="1" applyBorder="1" applyAlignment="1">
      <alignment horizontal="center" vertical="center"/>
    </xf>
    <xf numFmtId="0" fontId="111" fillId="0" borderId="135" xfId="67" applyFont="1" applyFill="1" applyBorder="1" applyAlignment="1">
      <alignment horizontal="center" vertical="center"/>
    </xf>
    <xf numFmtId="49" fontId="111" fillId="0" borderId="11" xfId="75" applyNumberFormat="1" applyFont="1" applyFill="1" applyBorder="1" applyAlignment="1">
      <alignment horizontal="center" vertical="center"/>
    </xf>
    <xf numFmtId="0" fontId="111" fillId="0" borderId="0" xfId="75" applyFont="1" applyFill="1" applyBorder="1" applyAlignment="1">
      <alignment vertical="center" wrapText="1"/>
    </xf>
    <xf numFmtId="4" fontId="111" fillId="61" borderId="48" xfId="72" applyNumberFormat="1" applyFont="1" applyFill="1" applyBorder="1" applyAlignment="1">
      <alignment horizontal="right" vertical="center" wrapText="1"/>
    </xf>
    <xf numFmtId="4" fontId="111" fillId="59" borderId="124" xfId="72" applyNumberFormat="1" applyFont="1" applyFill="1" applyBorder="1" applyAlignment="1">
      <alignment horizontal="right" vertical="center" wrapText="1"/>
    </xf>
    <xf numFmtId="4" fontId="118" fillId="0" borderId="97" xfId="0" applyNumberFormat="1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165" fontId="24" fillId="0" borderId="0" xfId="72" applyNumberFormat="1" applyFont="1" applyFill="1" applyBorder="1" applyAlignment="1">
      <alignment horizontal="center" vertical="center" wrapText="1"/>
    </xf>
    <xf numFmtId="4" fontId="135" fillId="0" borderId="18" xfId="72" applyNumberFormat="1" applyFont="1" applyFill="1" applyBorder="1" applyAlignment="1">
      <alignment horizontal="center" vertical="center" wrapText="1"/>
    </xf>
    <xf numFmtId="4" fontId="24" fillId="60" borderId="97" xfId="72" applyNumberFormat="1" applyFont="1" applyFill="1" applyBorder="1" applyAlignment="1">
      <alignment vertical="center" wrapText="1"/>
    </xf>
    <xf numFmtId="0" fontId="8" fillId="0" borderId="0" xfId="114" applyBorder="1" applyAlignment="1">
      <alignment vertical="center"/>
    </xf>
    <xf numFmtId="4" fontId="24" fillId="0" borderId="0" xfId="114" applyNumberFormat="1" applyFont="1" applyBorder="1" applyAlignment="1">
      <alignment vertical="center"/>
    </xf>
    <xf numFmtId="0" fontId="131" fillId="0" borderId="0" xfId="114" applyFont="1" applyBorder="1" applyAlignment="1">
      <alignment horizontal="center" vertical="center"/>
    </xf>
    <xf numFmtId="4" fontId="82" fillId="0" borderId="0" xfId="114" applyNumberFormat="1" applyFont="1" applyFill="1" applyBorder="1" applyAlignment="1">
      <alignment vertical="center"/>
    </xf>
    <xf numFmtId="4" fontId="112" fillId="0" borderId="0" xfId="176" applyNumberFormat="1" applyFont="1" applyBorder="1"/>
    <xf numFmtId="0" fontId="106" fillId="0" borderId="0" xfId="114" applyFont="1" applyBorder="1" applyAlignment="1">
      <alignment horizontal="center" vertical="center"/>
    </xf>
    <xf numFmtId="0" fontId="8" fillId="0" borderId="0" xfId="68" applyBorder="1" applyAlignment="1">
      <alignment vertical="center"/>
    </xf>
    <xf numFmtId="4" fontId="132" fillId="0" borderId="0" xfId="114" applyNumberFormat="1" applyFont="1" applyBorder="1" applyAlignment="1">
      <alignment vertical="center"/>
    </xf>
    <xf numFmtId="0" fontId="72" fillId="0" borderId="0" xfId="68" applyFont="1" applyBorder="1" applyAlignment="1">
      <alignment vertical="center"/>
    </xf>
    <xf numFmtId="4" fontId="133" fillId="0" borderId="0" xfId="68" applyNumberFormat="1" applyFont="1" applyBorder="1" applyAlignment="1">
      <alignment vertical="center"/>
    </xf>
    <xf numFmtId="4" fontId="24" fillId="0" borderId="0" xfId="68" applyNumberFormat="1" applyFont="1" applyFill="1" applyBorder="1" applyAlignment="1">
      <alignment vertical="center"/>
    </xf>
    <xf numFmtId="4" fontId="8" fillId="0" borderId="0" xfId="68" applyNumberFormat="1" applyBorder="1" applyAlignment="1">
      <alignment vertical="center"/>
    </xf>
    <xf numFmtId="0" fontId="71" fillId="0" borderId="0" xfId="68" applyFont="1" applyBorder="1" applyAlignment="1">
      <alignment vertical="center"/>
    </xf>
    <xf numFmtId="4" fontId="8" fillId="0" borderId="0" xfId="68" applyNumberFormat="1" applyFill="1" applyBorder="1" applyAlignment="1">
      <alignment vertical="center"/>
    </xf>
    <xf numFmtId="0" fontId="24" fillId="0" borderId="0" xfId="68" applyFont="1" applyBorder="1" applyAlignment="1">
      <alignment vertical="center"/>
    </xf>
    <xf numFmtId="4" fontId="24" fillId="0" borderId="0" xfId="68" applyNumberFormat="1" applyFont="1" applyBorder="1" applyAlignment="1">
      <alignment vertical="center"/>
    </xf>
    <xf numFmtId="0" fontId="24" fillId="0" borderId="0" xfId="114" applyFont="1" applyBorder="1" applyAlignment="1">
      <alignment vertical="center"/>
    </xf>
    <xf numFmtId="4" fontId="8" fillId="0" borderId="0" xfId="114" applyNumberFormat="1" applyBorder="1" applyAlignment="1">
      <alignment vertical="center"/>
    </xf>
    <xf numFmtId="0" fontId="106" fillId="0" borderId="0" xfId="114" applyFont="1" applyFill="1" applyBorder="1" applyAlignment="1">
      <alignment horizontal="center" vertical="center"/>
    </xf>
    <xf numFmtId="4" fontId="45" fillId="0" borderId="0" xfId="114" applyNumberFormat="1" applyFont="1" applyFill="1" applyBorder="1" applyAlignment="1">
      <alignment vertical="center"/>
    </xf>
    <xf numFmtId="0" fontId="45" fillId="0" borderId="0" xfId="114" applyFont="1" applyBorder="1" applyAlignment="1">
      <alignment vertical="center"/>
    </xf>
    <xf numFmtId="0" fontId="8" fillId="0" borderId="0" xfId="114" applyBorder="1"/>
    <xf numFmtId="0" fontId="74" fillId="0" borderId="0" xfId="176" applyFont="1" applyFill="1" applyBorder="1"/>
    <xf numFmtId="4" fontId="74" fillId="58" borderId="69" xfId="147" applyNumberFormat="1" applyFont="1" applyFill="1" applyBorder="1"/>
    <xf numFmtId="4" fontId="24" fillId="0" borderId="79" xfId="0" applyNumberFormat="1" applyFont="1" applyBorder="1" applyAlignment="1">
      <alignment vertical="center" wrapText="1"/>
    </xf>
    <xf numFmtId="4" fontId="24" fillId="0" borderId="70" xfId="75" applyNumberFormat="1" applyFont="1" applyBorder="1" applyAlignment="1">
      <alignment vertical="center" wrapText="1"/>
    </xf>
    <xf numFmtId="4" fontId="24" fillId="61" borderId="70" xfId="67" applyNumberFormat="1" applyFont="1" applyFill="1" applyBorder="1" applyAlignment="1">
      <alignment vertical="center" wrapText="1"/>
    </xf>
    <xf numFmtId="4" fontId="24" fillId="59" borderId="96" xfId="67" applyNumberFormat="1" applyFont="1" applyFill="1" applyBorder="1" applyAlignment="1">
      <alignment vertical="center" wrapText="1"/>
    </xf>
    <xf numFmtId="4" fontId="24" fillId="61" borderId="17" xfId="67" applyNumberFormat="1" applyFont="1" applyFill="1" applyBorder="1" applyAlignment="1">
      <alignment vertical="center" wrapText="1"/>
    </xf>
    <xf numFmtId="4" fontId="24" fillId="59" borderId="29" xfId="67" applyNumberFormat="1" applyFont="1" applyFill="1" applyBorder="1" applyAlignment="1">
      <alignment vertical="center" wrapText="1"/>
    </xf>
    <xf numFmtId="49" fontId="24" fillId="0" borderId="13" xfId="0" quotePrefix="1" applyNumberFormat="1" applyFont="1" applyFill="1" applyBorder="1" applyAlignment="1">
      <alignment horizontal="center" vertical="center"/>
    </xf>
    <xf numFmtId="49" fontId="24" fillId="0" borderId="56" xfId="0" quotePrefix="1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vertical="center"/>
    </xf>
    <xf numFmtId="49" fontId="24" fillId="0" borderId="79" xfId="0" applyNumberFormat="1" applyFont="1" applyFill="1" applyBorder="1" applyAlignment="1">
      <alignment vertical="center"/>
    </xf>
    <xf numFmtId="16" fontId="24" fillId="0" borderId="68" xfId="73" applyNumberFormat="1" applyFont="1" applyFill="1" applyBorder="1" applyAlignment="1">
      <alignment horizontal="left" vertical="center" wrapText="1"/>
    </xf>
    <xf numFmtId="16" fontId="24" fillId="0" borderId="39" xfId="73" applyNumberFormat="1" applyFont="1" applyFill="1" applyBorder="1" applyAlignment="1">
      <alignment horizontal="left" vertical="center" wrapText="1"/>
    </xf>
    <xf numFmtId="49" fontId="82" fillId="0" borderId="56" xfId="0" applyNumberFormat="1" applyFont="1" applyFill="1" applyBorder="1" applyAlignment="1">
      <alignment horizontal="center" vertical="center"/>
    </xf>
    <xf numFmtId="4" fontId="49" fillId="0" borderId="60" xfId="113" applyNumberFormat="1" applyFont="1" applyFill="1" applyBorder="1" applyAlignment="1">
      <alignment vertical="center"/>
    </xf>
    <xf numFmtId="4" fontId="49" fillId="0" borderId="10" xfId="113" applyNumberFormat="1" applyFont="1" applyFill="1" applyBorder="1" applyAlignment="1">
      <alignment vertical="center"/>
    </xf>
    <xf numFmtId="4" fontId="49" fillId="0" borderId="16" xfId="113" applyNumberFormat="1" applyFont="1" applyFill="1" applyBorder="1" applyAlignment="1">
      <alignment vertical="center"/>
    </xf>
    <xf numFmtId="4" fontId="27" fillId="0" borderId="0" xfId="113" applyNumberFormat="1" applyFont="1" applyAlignment="1">
      <alignment horizontal="right"/>
    </xf>
    <xf numFmtId="49" fontId="24" fillId="0" borderId="11" xfId="75" applyNumberFormat="1" applyFont="1" applyFill="1" applyBorder="1" applyAlignment="1">
      <alignment horizontal="center" vertical="center"/>
    </xf>
    <xf numFmtId="49" fontId="24" fillId="0" borderId="25" xfId="0" applyNumberFormat="1" applyFont="1" applyFill="1" applyBorder="1" applyAlignment="1">
      <alignment horizontal="left" vertical="center"/>
    </xf>
    <xf numFmtId="49" fontId="74" fillId="0" borderId="13" xfId="0" applyNumberFormat="1" applyFont="1" applyFill="1" applyBorder="1" applyAlignment="1">
      <alignment horizontal="left" vertical="center"/>
    </xf>
    <xf numFmtId="49" fontId="74" fillId="0" borderId="13" xfId="75" applyNumberFormat="1" applyFont="1" applyFill="1" applyBorder="1" applyAlignment="1">
      <alignment horizontal="center" vertical="center"/>
    </xf>
    <xf numFmtId="49" fontId="74" fillId="0" borderId="13" xfId="75" applyNumberFormat="1" applyFont="1" applyFill="1" applyBorder="1" applyAlignment="1">
      <alignment horizontal="left" vertical="center"/>
    </xf>
    <xf numFmtId="4" fontId="48" fillId="66" borderId="21" xfId="58" applyNumberFormat="1" applyFont="1" applyFill="1" applyBorder="1" applyAlignment="1">
      <alignment horizontal="right" vertical="center" wrapText="1"/>
    </xf>
    <xf numFmtId="4" fontId="48" fillId="66" borderId="35" xfId="58" applyNumberFormat="1" applyFont="1" applyFill="1" applyBorder="1" applyAlignment="1">
      <alignment horizontal="right" vertical="center" wrapText="1"/>
    </xf>
    <xf numFmtId="4" fontId="48" fillId="66" borderId="46" xfId="58" applyNumberFormat="1" applyFont="1" applyFill="1" applyBorder="1" applyAlignment="1">
      <alignment horizontal="righ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4" fontId="53" fillId="0" borderId="18" xfId="72" applyNumberFormat="1" applyFont="1" applyFill="1" applyBorder="1" applyAlignment="1">
      <alignment vertical="center" wrapText="1"/>
    </xf>
    <xf numFmtId="4" fontId="74" fillId="58" borderId="53" xfId="143" applyNumberFormat="1" applyFont="1" applyFill="1" applyBorder="1" applyAlignment="1">
      <alignment vertical="center"/>
    </xf>
    <xf numFmtId="0" fontId="74" fillId="0" borderId="16" xfId="143" applyFont="1" applyBorder="1" applyAlignment="1">
      <alignment horizontal="center" vertical="center"/>
    </xf>
    <xf numFmtId="0" fontId="74" fillId="0" borderId="17" xfId="143" applyFont="1" applyBorder="1" applyAlignment="1">
      <alignment vertical="center"/>
    </xf>
    <xf numFmtId="4" fontId="74" fillId="61" borderId="74" xfId="143" applyNumberFormat="1" applyFont="1" applyFill="1" applyBorder="1" applyAlignment="1">
      <alignment vertical="center"/>
    </xf>
    <xf numFmtId="0" fontId="24" fillId="0" borderId="124" xfId="0" applyFont="1" applyFill="1" applyBorder="1" applyAlignment="1">
      <alignment vertical="center" wrapText="1"/>
    </xf>
    <xf numFmtId="4" fontId="110" fillId="0" borderId="34" xfId="71" applyNumberFormat="1" applyFont="1" applyBorder="1" applyAlignment="1">
      <alignment vertical="center"/>
    </xf>
    <xf numFmtId="4" fontId="24" fillId="0" borderId="67" xfId="60" applyNumberFormat="1" applyFont="1" applyFill="1" applyBorder="1" applyAlignment="1">
      <alignment horizontal="right" vertical="center"/>
    </xf>
    <xf numFmtId="4" fontId="24" fillId="0" borderId="12" xfId="60" applyNumberFormat="1" applyFont="1" applyFill="1" applyBorder="1" applyAlignment="1">
      <alignment horizontal="right" vertical="center"/>
    </xf>
    <xf numFmtId="4" fontId="24" fillId="0" borderId="23" xfId="60" applyNumberFormat="1" applyFont="1" applyFill="1" applyBorder="1" applyAlignment="1">
      <alignment horizontal="right" vertical="center"/>
    </xf>
    <xf numFmtId="4" fontId="24" fillId="0" borderId="95" xfId="60" applyNumberFormat="1" applyFont="1" applyFill="1" applyBorder="1" applyAlignment="1">
      <alignment horizontal="right" vertical="center"/>
    </xf>
    <xf numFmtId="0" fontId="27" fillId="0" borderId="0" xfId="73" applyFont="1" applyFill="1" applyBorder="1" applyAlignment="1">
      <alignment horizontal="center" vertical="center" wrapText="1"/>
    </xf>
    <xf numFmtId="0" fontId="27" fillId="0" borderId="0" xfId="73" applyFont="1" applyFill="1" applyBorder="1" applyAlignment="1">
      <alignment horizontal="right" vertical="center" wrapText="1"/>
    </xf>
    <xf numFmtId="0" fontId="45" fillId="0" borderId="16" xfId="73" applyFont="1" applyFill="1" applyBorder="1" applyAlignment="1">
      <alignment vertical="center" wrapText="1"/>
    </xf>
    <xf numFmtId="0" fontId="24" fillId="0" borderId="26" xfId="189" applyFont="1" applyFill="1" applyBorder="1" applyAlignment="1">
      <alignment horizontal="left" vertical="center" wrapText="1"/>
    </xf>
    <xf numFmtId="4" fontId="39" fillId="0" borderId="46" xfId="72" applyNumberFormat="1" applyFont="1" applyFill="1" applyBorder="1" applyAlignment="1">
      <alignment horizontal="center" vertical="center" wrapText="1"/>
    </xf>
    <xf numFmtId="4" fontId="48" fillId="65" borderId="46" xfId="58" applyNumberFormat="1" applyFont="1" applyFill="1" applyBorder="1" applyAlignment="1">
      <alignment horizontal="right" vertical="center" wrapText="1"/>
    </xf>
    <xf numFmtId="0" fontId="27" fillId="0" borderId="18" xfId="77" applyFont="1" applyFill="1" applyBorder="1" applyAlignment="1">
      <alignment horizontal="center" vertical="center" wrapText="1"/>
    </xf>
    <xf numFmtId="0" fontId="27" fillId="59" borderId="36" xfId="68" applyFont="1" applyFill="1" applyBorder="1" applyAlignment="1">
      <alignment horizontal="center" vertical="center"/>
    </xf>
    <xf numFmtId="4" fontId="30" fillId="59" borderId="47" xfId="68" applyNumberFormat="1" applyFont="1" applyFill="1" applyBorder="1" applyAlignment="1">
      <alignment vertical="center"/>
    </xf>
    <xf numFmtId="4" fontId="27" fillId="59" borderId="46" xfId="59" applyNumberFormat="1" applyFont="1" applyFill="1" applyBorder="1" applyAlignment="1">
      <alignment horizontal="center" vertical="center" wrapText="1"/>
    </xf>
    <xf numFmtId="4" fontId="31" fillId="59" borderId="46" xfId="58" applyNumberFormat="1" applyFont="1" applyFill="1" applyBorder="1" applyAlignment="1">
      <alignment vertical="center" wrapText="1"/>
    </xf>
    <xf numFmtId="4" fontId="27" fillId="59" borderId="97" xfId="58" applyNumberFormat="1" applyFont="1" applyFill="1" applyBorder="1" applyAlignment="1">
      <alignment vertical="center" wrapText="1"/>
    </xf>
    <xf numFmtId="4" fontId="27" fillId="59" borderId="139" xfId="58" applyNumberFormat="1" applyFont="1" applyFill="1" applyBorder="1" applyAlignment="1">
      <alignment vertical="center" wrapText="1"/>
    </xf>
    <xf numFmtId="4" fontId="27" fillId="59" borderId="68" xfId="58" applyNumberFormat="1" applyFont="1" applyFill="1" applyBorder="1" applyAlignment="1">
      <alignment vertical="center" wrapText="1"/>
    </xf>
    <xf numFmtId="4" fontId="27" fillId="59" borderId="88" xfId="58" applyNumberFormat="1" applyFont="1" applyFill="1" applyBorder="1" applyAlignment="1">
      <alignment vertical="center" wrapText="1"/>
    </xf>
    <xf numFmtId="4" fontId="27" fillId="59" borderId="124" xfId="58" applyNumberFormat="1" applyFont="1" applyFill="1" applyBorder="1" applyAlignment="1">
      <alignment vertical="center" wrapText="1"/>
    </xf>
    <xf numFmtId="4" fontId="31" fillId="59" borderId="134" xfId="58" applyNumberFormat="1" applyFont="1" applyFill="1" applyBorder="1" applyAlignment="1">
      <alignment vertical="center" wrapText="1"/>
    </xf>
    <xf numFmtId="4" fontId="27" fillId="59" borderId="46" xfId="58" applyNumberFormat="1" applyFont="1" applyFill="1" applyBorder="1" applyAlignment="1">
      <alignment vertical="center" wrapText="1"/>
    </xf>
    <xf numFmtId="0" fontId="49" fillId="59" borderId="18" xfId="113" applyFont="1" applyFill="1" applyBorder="1" applyAlignment="1">
      <alignment vertical="center"/>
    </xf>
    <xf numFmtId="4" fontId="49" fillId="59" borderId="90" xfId="113" applyNumberFormat="1" applyFont="1" applyFill="1" applyBorder="1" applyAlignment="1">
      <alignment vertical="center"/>
    </xf>
    <xf numFmtId="0" fontId="24" fillId="59" borderId="43" xfId="113" applyFont="1" applyFill="1" applyBorder="1" applyAlignment="1">
      <alignment horizontal="center" vertical="center"/>
    </xf>
    <xf numFmtId="0" fontId="24" fillId="59" borderId="69" xfId="113" applyFont="1" applyFill="1" applyBorder="1" applyAlignment="1">
      <alignment horizontal="center" vertical="center" wrapText="1"/>
    </xf>
    <xf numFmtId="4" fontId="49" fillId="59" borderId="74" xfId="113" applyNumberFormat="1" applyFont="1" applyFill="1" applyBorder="1" applyAlignment="1">
      <alignment vertical="center"/>
    </xf>
    <xf numFmtId="4" fontId="49" fillId="59" borderId="63" xfId="113" applyNumberFormat="1" applyFont="1" applyFill="1" applyBorder="1" applyAlignment="1">
      <alignment vertical="center"/>
    </xf>
    <xf numFmtId="4" fontId="49" fillId="59" borderId="18" xfId="113" applyNumberFormat="1" applyFont="1" applyFill="1" applyBorder="1" applyAlignment="1">
      <alignment vertical="center"/>
    </xf>
    <xf numFmtId="4" fontId="49" fillId="59" borderId="35" xfId="113" applyNumberFormat="1" applyFont="1" applyFill="1" applyBorder="1" applyAlignment="1">
      <alignment vertical="center"/>
    </xf>
    <xf numFmtId="4" fontId="38" fillId="0" borderId="21" xfId="72" applyNumberFormat="1" applyFont="1" applyFill="1" applyBorder="1" applyAlignment="1">
      <alignment horizontal="center" vertical="center" wrapText="1"/>
    </xf>
    <xf numFmtId="4" fontId="38" fillId="0" borderId="18" xfId="72" applyNumberFormat="1" applyFont="1" applyFill="1" applyBorder="1" applyAlignment="1">
      <alignment horizontal="center" vertical="center" wrapText="1"/>
    </xf>
    <xf numFmtId="4" fontId="136" fillId="0" borderId="18" xfId="72" applyNumberFormat="1" applyFont="1" applyFill="1" applyBorder="1" applyAlignment="1">
      <alignment horizontal="center" vertical="center" wrapText="1"/>
    </xf>
    <xf numFmtId="4" fontId="24" fillId="59" borderId="53" xfId="0" applyNumberFormat="1" applyFont="1" applyFill="1" applyBorder="1" applyAlignment="1">
      <alignment horizontal="right" vertical="center"/>
    </xf>
    <xf numFmtId="4" fontId="24" fillId="59" borderId="69" xfId="0" applyNumberFormat="1" applyFont="1" applyFill="1" applyBorder="1" applyAlignment="1">
      <alignment horizontal="right" vertical="center"/>
    </xf>
    <xf numFmtId="4" fontId="24" fillId="0" borderId="53" xfId="0" applyNumberFormat="1" applyFont="1" applyFill="1" applyBorder="1" applyAlignment="1">
      <alignment horizontal="left" vertical="center"/>
    </xf>
    <xf numFmtId="4" fontId="24" fillId="0" borderId="51" xfId="72" applyNumberFormat="1" applyFont="1" applyFill="1" applyBorder="1" applyAlignment="1">
      <alignment horizontal="left" vertical="center" wrapText="1"/>
    </xf>
    <xf numFmtId="4" fontId="39" fillId="0" borderId="21" xfId="72" applyNumberFormat="1" applyFont="1" applyFill="1" applyBorder="1" applyAlignment="1">
      <alignment horizontal="center" vertical="center" wrapText="1"/>
    </xf>
    <xf numFmtId="0" fontId="27" fillId="59" borderId="36" xfId="68" applyFont="1" applyFill="1" applyBorder="1" applyAlignment="1">
      <alignment horizontal="center"/>
    </xf>
    <xf numFmtId="4" fontId="30" fillId="59" borderId="53" xfId="68" applyNumberFormat="1" applyFont="1" applyFill="1" applyBorder="1"/>
    <xf numFmtId="4" fontId="30" fillId="59" borderId="47" xfId="68" applyNumberFormat="1" applyFont="1" applyFill="1" applyBorder="1"/>
    <xf numFmtId="4" fontId="24" fillId="0" borderId="97" xfId="189" applyNumberFormat="1" applyFont="1" applyFill="1" applyBorder="1" applyAlignment="1">
      <alignment vertical="top" wrapText="1"/>
    </xf>
    <xf numFmtId="4" fontId="32" fillId="58" borderId="53" xfId="75" applyNumberFormat="1" applyFont="1" applyFill="1" applyBorder="1"/>
    <xf numFmtId="4" fontId="74" fillId="58" borderId="48" xfId="146" applyNumberFormat="1" applyFont="1" applyFill="1" applyBorder="1"/>
    <xf numFmtId="4" fontId="74" fillId="58" borderId="37" xfId="146" applyNumberFormat="1" applyFont="1" applyFill="1" applyBorder="1" applyAlignment="1">
      <alignment vertical="center"/>
    </xf>
    <xf numFmtId="4" fontId="24" fillId="58" borderId="51" xfId="75" applyNumberFormat="1" applyFont="1" applyFill="1" applyBorder="1" applyAlignment="1">
      <alignment vertical="center"/>
    </xf>
    <xf numFmtId="0" fontId="24" fillId="58" borderId="37" xfId="0" applyFont="1" applyFill="1" applyBorder="1" applyAlignment="1">
      <alignment vertical="center"/>
    </xf>
    <xf numFmtId="0" fontId="24" fillId="58" borderId="47" xfId="0" applyFont="1" applyFill="1" applyBorder="1" applyAlignment="1">
      <alignment vertical="center"/>
    </xf>
    <xf numFmtId="0" fontId="123" fillId="0" borderId="0" xfId="0" applyFont="1" applyAlignment="1">
      <alignment horizontal="right" vertical="center"/>
    </xf>
    <xf numFmtId="0" fontId="124" fillId="0" borderId="0" xfId="0" applyFont="1" applyAlignment="1">
      <alignment horizontal="center"/>
    </xf>
    <xf numFmtId="0" fontId="129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0" fontId="24" fillId="0" borderId="0" xfId="114" applyFont="1" applyAlignment="1">
      <alignment horizontal="left"/>
    </xf>
    <xf numFmtId="0" fontId="29" fillId="0" borderId="0" xfId="114" applyFont="1" applyAlignment="1">
      <alignment horizontal="center"/>
    </xf>
    <xf numFmtId="0" fontId="24" fillId="0" borderId="0" xfId="114" applyFont="1" applyAlignment="1">
      <alignment horizontal="left" wrapText="1"/>
    </xf>
    <xf numFmtId="0" fontId="129" fillId="0" borderId="0" xfId="69" applyFont="1" applyAlignment="1">
      <alignment horizontal="center"/>
    </xf>
    <xf numFmtId="0" fontId="129" fillId="0" borderId="0" xfId="69" applyFont="1" applyAlignment="1">
      <alignment horizontal="center" vertical="center" shrinkToFit="1"/>
    </xf>
    <xf numFmtId="0" fontId="24" fillId="0" borderId="33" xfId="114" applyFont="1" applyBorder="1" applyAlignment="1">
      <alignment horizontal="left" vertical="center"/>
    </xf>
    <xf numFmtId="0" fontId="24" fillId="0" borderId="46" xfId="114" applyFont="1" applyBorder="1" applyAlignment="1">
      <alignment horizontal="left" vertical="center"/>
    </xf>
    <xf numFmtId="0" fontId="27" fillId="0" borderId="35" xfId="114" applyFont="1" applyBorder="1" applyAlignment="1">
      <alignment horizontal="left" vertical="center"/>
    </xf>
    <xf numFmtId="0" fontId="27" fillId="0" borderId="33" xfId="114" applyFont="1" applyBorder="1" applyAlignment="1">
      <alignment horizontal="left" vertical="center"/>
    </xf>
    <xf numFmtId="0" fontId="24" fillId="0" borderId="61" xfId="114" applyFont="1" applyBorder="1" applyAlignment="1">
      <alignment horizontal="left" vertical="center"/>
    </xf>
    <xf numFmtId="0" fontId="24" fillId="0" borderId="52" xfId="114" applyFont="1" applyBorder="1" applyAlignment="1">
      <alignment horizontal="left" vertical="center"/>
    </xf>
    <xf numFmtId="0" fontId="24" fillId="0" borderId="65" xfId="114" applyFont="1" applyBorder="1" applyAlignment="1">
      <alignment horizontal="left" vertical="center"/>
    </xf>
    <xf numFmtId="0" fontId="24" fillId="0" borderId="88" xfId="114" applyFont="1" applyBorder="1" applyAlignment="1">
      <alignment horizontal="left" vertical="center"/>
    </xf>
    <xf numFmtId="0" fontId="27" fillId="0" borderId="33" xfId="114" applyFont="1" applyFill="1" applyBorder="1" applyAlignment="1">
      <alignment horizontal="left" vertical="center"/>
    </xf>
    <xf numFmtId="0" fontId="27" fillId="0" borderId="38" xfId="114" applyFont="1" applyFill="1" applyBorder="1" applyAlignment="1">
      <alignment horizontal="left" vertical="center"/>
    </xf>
    <xf numFmtId="0" fontId="27" fillId="0" borderId="46" xfId="114" applyFont="1" applyFill="1" applyBorder="1" applyAlignment="1">
      <alignment horizontal="left" vertical="center"/>
    </xf>
    <xf numFmtId="0" fontId="24" fillId="0" borderId="15" xfId="114" applyFont="1" applyBorder="1" applyAlignment="1">
      <alignment horizontal="left" vertical="center"/>
    </xf>
    <xf numFmtId="0" fontId="24" fillId="0" borderId="68" xfId="114" applyFont="1" applyBorder="1" applyAlignment="1">
      <alignment horizontal="left" vertical="center"/>
    </xf>
    <xf numFmtId="0" fontId="24" fillId="0" borderId="70" xfId="114" applyFont="1" applyBorder="1" applyAlignment="1">
      <alignment horizontal="left" vertical="center"/>
    </xf>
    <xf numFmtId="0" fontId="24" fillId="0" borderId="139" xfId="114" applyFont="1" applyBorder="1" applyAlignment="1">
      <alignment horizontal="left" vertical="center"/>
    </xf>
    <xf numFmtId="0" fontId="24" fillId="0" borderId="16" xfId="114" applyFont="1" applyBorder="1" applyAlignment="1">
      <alignment vertical="center"/>
    </xf>
    <xf numFmtId="0" fontId="24" fillId="0" borderId="17" xfId="114" applyFont="1" applyBorder="1" applyAlignment="1">
      <alignment vertical="center"/>
    </xf>
    <xf numFmtId="0" fontId="27" fillId="0" borderId="34" xfId="114" applyFont="1" applyBorder="1" applyAlignment="1">
      <alignment vertical="center"/>
    </xf>
    <xf numFmtId="0" fontId="27" fillId="0" borderId="35" xfId="114" applyFont="1" applyBorder="1" applyAlignment="1">
      <alignment vertical="center"/>
    </xf>
    <xf numFmtId="0" fontId="27" fillId="0" borderId="33" xfId="114" applyFont="1" applyBorder="1" applyAlignment="1">
      <alignment vertical="center"/>
    </xf>
    <xf numFmtId="0" fontId="24" fillId="0" borderId="33" xfId="114" applyFont="1" applyBorder="1" applyAlignment="1">
      <alignment vertical="center"/>
    </xf>
    <xf numFmtId="0" fontId="24" fillId="0" borderId="38" xfId="114" applyFont="1" applyBorder="1" applyAlignment="1">
      <alignment vertical="center"/>
    </xf>
    <xf numFmtId="0" fontId="29" fillId="25" borderId="15" xfId="114" applyFont="1" applyFill="1" applyBorder="1" applyAlignment="1">
      <alignment horizontal="center" vertical="center"/>
    </xf>
    <xf numFmtId="0" fontId="29" fillId="25" borderId="27" xfId="114" applyFont="1" applyFill="1" applyBorder="1" applyAlignment="1">
      <alignment horizontal="center" vertical="center"/>
    </xf>
    <xf numFmtId="0" fontId="29" fillId="25" borderId="76" xfId="114" applyFont="1" applyFill="1" applyBorder="1" applyAlignment="1">
      <alignment horizontal="center" vertical="center"/>
    </xf>
    <xf numFmtId="0" fontId="27" fillId="0" borderId="34" xfId="114" applyFont="1" applyBorder="1" applyAlignment="1">
      <alignment horizontal="center" vertical="center"/>
    </xf>
    <xf numFmtId="0" fontId="27" fillId="0" borderId="35" xfId="114" applyFont="1" applyBorder="1" applyAlignment="1">
      <alignment horizontal="center" vertical="center"/>
    </xf>
    <xf numFmtId="0" fontId="27" fillId="0" borderId="33" xfId="114" applyFont="1" applyBorder="1" applyAlignment="1">
      <alignment horizontal="center" vertical="center"/>
    </xf>
    <xf numFmtId="0" fontId="33" fillId="24" borderId="0" xfId="68" applyFont="1" applyFill="1" applyAlignment="1">
      <alignment horizontal="center"/>
    </xf>
    <xf numFmtId="0" fontId="24" fillId="0" borderId="61" xfId="114" applyFont="1" applyBorder="1" applyAlignment="1">
      <alignment vertical="center"/>
    </xf>
    <xf numFmtId="0" fontId="24" fillId="0" borderId="94" xfId="114" applyFont="1" applyBorder="1" applyAlignment="1">
      <alignment vertical="center"/>
    </xf>
    <xf numFmtId="0" fontId="24" fillId="0" borderId="15" xfId="114" applyFont="1" applyBorder="1" applyAlignment="1">
      <alignment vertical="center"/>
    </xf>
    <xf numFmtId="0" fontId="24" fillId="0" borderId="27" xfId="114" applyFont="1" applyBorder="1" applyAlignment="1">
      <alignment vertical="center"/>
    </xf>
    <xf numFmtId="0" fontId="24" fillId="0" borderId="68" xfId="114" applyFont="1" applyBorder="1" applyAlignment="1">
      <alignment vertical="center"/>
    </xf>
    <xf numFmtId="0" fontId="24" fillId="0" borderId="65" xfId="114" applyFont="1" applyBorder="1" applyAlignment="1">
      <alignment vertical="center"/>
    </xf>
    <xf numFmtId="0" fontId="24" fillId="0" borderId="100" xfId="114" applyFont="1" applyBorder="1" applyAlignment="1">
      <alignment vertical="center"/>
    </xf>
    <xf numFmtId="0" fontId="24" fillId="0" borderId="88" xfId="114" applyFont="1" applyBorder="1" applyAlignment="1">
      <alignment vertical="center"/>
    </xf>
    <xf numFmtId="0" fontId="45" fillId="0" borderId="38" xfId="114" applyFont="1" applyBorder="1" applyAlignment="1">
      <alignment vertical="center"/>
    </xf>
    <xf numFmtId="0" fontId="24" fillId="0" borderId="13" xfId="114" applyFont="1" applyBorder="1" applyAlignment="1">
      <alignment vertical="center"/>
    </xf>
    <xf numFmtId="0" fontId="27" fillId="0" borderId="21" xfId="114" applyFont="1" applyBorder="1" applyAlignment="1">
      <alignment horizontal="center" vertical="center"/>
    </xf>
    <xf numFmtId="0" fontId="27" fillId="0" borderId="38" xfId="114" applyFont="1" applyBorder="1" applyAlignment="1">
      <alignment horizontal="center" vertical="center"/>
    </xf>
    <xf numFmtId="0" fontId="27" fillId="0" borderId="46" xfId="114" applyFont="1" applyBorder="1" applyAlignment="1">
      <alignment horizontal="center" vertical="center"/>
    </xf>
    <xf numFmtId="49" fontId="34" fillId="0" borderId="51" xfId="114" applyNumberFormat="1" applyFont="1" applyBorder="1" applyAlignment="1">
      <alignment horizontal="center" vertical="center"/>
    </xf>
    <xf numFmtId="49" fontId="34" fillId="0" borderId="48" xfId="114" applyNumberFormat="1" applyFont="1" applyBorder="1" applyAlignment="1">
      <alignment horizontal="center" vertical="center"/>
    </xf>
    <xf numFmtId="49" fontId="34" fillId="0" borderId="53" xfId="114" applyNumberFormat="1" applyFont="1" applyBorder="1" applyAlignment="1">
      <alignment horizontal="center" vertical="center"/>
    </xf>
    <xf numFmtId="49" fontId="30" fillId="0" borderId="51" xfId="114" applyNumberFormat="1" applyFont="1" applyBorder="1" applyAlignment="1">
      <alignment horizontal="center" vertical="center"/>
    </xf>
    <xf numFmtId="49" fontId="30" fillId="0" borderId="69" xfId="114" applyNumberFormat="1" applyFont="1" applyBorder="1" applyAlignment="1">
      <alignment horizontal="center" vertical="center"/>
    </xf>
    <xf numFmtId="0" fontId="33" fillId="24" borderId="0" xfId="68" applyFont="1" applyFill="1" applyAlignment="1">
      <alignment horizontal="center" vertical="center"/>
    </xf>
    <xf numFmtId="49" fontId="24" fillId="0" borderId="36" xfId="114" applyNumberFormat="1" applyFont="1" applyFill="1" applyBorder="1" applyAlignment="1">
      <alignment horizontal="center" vertical="center" textRotation="90" wrapText="1"/>
    </xf>
    <xf numFmtId="49" fontId="24" fillId="0" borderId="48" xfId="114" applyNumberFormat="1" applyFont="1" applyFill="1" applyBorder="1" applyAlignment="1">
      <alignment horizontal="center" vertical="center" textRotation="90" wrapText="1"/>
    </xf>
    <xf numFmtId="49" fontId="24" fillId="0" borderId="69" xfId="114" applyNumberFormat="1" applyFont="1" applyFill="1" applyBorder="1" applyAlignment="1">
      <alignment horizontal="center" vertical="center" textRotation="90" wrapText="1"/>
    </xf>
    <xf numFmtId="0" fontId="27" fillId="0" borderId="21" xfId="68" applyFont="1" applyBorder="1" applyAlignment="1">
      <alignment horizontal="center" vertical="center"/>
    </xf>
    <xf numFmtId="0" fontId="27" fillId="0" borderId="38" xfId="68" applyFont="1" applyBorder="1" applyAlignment="1">
      <alignment horizontal="center" vertical="center"/>
    </xf>
    <xf numFmtId="0" fontId="27" fillId="0" borderId="46" xfId="68" applyFont="1" applyBorder="1" applyAlignment="1">
      <alignment horizontal="center" vertical="center"/>
    </xf>
    <xf numFmtId="0" fontId="48" fillId="65" borderId="33" xfId="72" applyFont="1" applyFill="1" applyBorder="1" applyAlignment="1">
      <alignment horizontal="left" vertical="center" wrapText="1"/>
    </xf>
    <xf numFmtId="0" fontId="48" fillId="65" borderId="38" xfId="72" applyFont="1" applyFill="1" applyBorder="1" applyAlignment="1">
      <alignment horizontal="left" vertical="center" wrapText="1"/>
    </xf>
    <xf numFmtId="0" fontId="48" fillId="63" borderId="33" xfId="72" applyFont="1" applyFill="1" applyBorder="1" applyAlignment="1">
      <alignment horizontal="left" vertical="center" wrapText="1"/>
    </xf>
    <xf numFmtId="0" fontId="48" fillId="63" borderId="38" xfId="72" applyFont="1" applyFill="1" applyBorder="1" applyAlignment="1">
      <alignment horizontal="left" vertical="center" wrapText="1"/>
    </xf>
    <xf numFmtId="0" fontId="48" fillId="66" borderId="33" xfId="72" applyFont="1" applyFill="1" applyBorder="1" applyAlignment="1">
      <alignment horizontal="left" vertical="center" wrapText="1"/>
    </xf>
    <xf numFmtId="0" fontId="48" fillId="66" borderId="38" xfId="72" applyFont="1" applyFill="1" applyBorder="1" applyAlignment="1">
      <alignment horizontal="left" vertical="center" wrapText="1"/>
    </xf>
    <xf numFmtId="49" fontId="26" fillId="25" borderId="0" xfId="72" applyNumberFormat="1" applyFont="1" applyFill="1" applyBorder="1" applyAlignment="1">
      <alignment horizontal="center"/>
    </xf>
    <xf numFmtId="4" fontId="100" fillId="58" borderId="13" xfId="113" applyNumberFormat="1" applyFont="1" applyFill="1" applyBorder="1" applyAlignment="1"/>
    <xf numFmtId="0" fontId="46" fillId="0" borderId="13" xfId="113" applyFont="1" applyBorder="1" applyAlignment="1">
      <alignment horizontal="left"/>
    </xf>
    <xf numFmtId="4" fontId="48" fillId="68" borderId="13" xfId="113" applyNumberFormat="1" applyFont="1" applyFill="1" applyBorder="1" applyAlignment="1"/>
    <xf numFmtId="0" fontId="46" fillId="0" borderId="36" xfId="113" applyFont="1" applyBorder="1" applyAlignment="1">
      <alignment horizontal="center" vertical="center"/>
    </xf>
    <xf numFmtId="0" fontId="46" fillId="0" borderId="69" xfId="113" applyFont="1" applyBorder="1" applyAlignment="1">
      <alignment horizontal="center" vertical="center"/>
    </xf>
    <xf numFmtId="4" fontId="48" fillId="64" borderId="15" xfId="113" applyNumberFormat="1" applyFont="1" applyFill="1" applyBorder="1" applyAlignment="1"/>
    <xf numFmtId="4" fontId="48" fillId="64" borderId="76" xfId="113" applyNumberFormat="1" applyFont="1" applyFill="1" applyBorder="1" applyAlignment="1"/>
    <xf numFmtId="4" fontId="48" fillId="59" borderId="13" xfId="113" applyNumberFormat="1" applyFont="1" applyFill="1" applyBorder="1" applyAlignment="1"/>
    <xf numFmtId="4" fontId="48" fillId="0" borderId="13" xfId="113" applyNumberFormat="1" applyFont="1" applyFill="1" applyBorder="1" applyAlignment="1"/>
    <xf numFmtId="0" fontId="46" fillId="0" borderId="0" xfId="113" applyFont="1" applyAlignment="1">
      <alignment horizontal="center"/>
    </xf>
    <xf numFmtId="0" fontId="33" fillId="0" borderId="0" xfId="113" applyFont="1" applyAlignment="1">
      <alignment horizontal="center"/>
    </xf>
    <xf numFmtId="0" fontId="29" fillId="0" borderId="0" xfId="113" applyFont="1" applyAlignment="1">
      <alignment horizontal="center"/>
    </xf>
    <xf numFmtId="0" fontId="48" fillId="0" borderId="36" xfId="113" applyFont="1" applyBorder="1" applyAlignment="1">
      <alignment horizontal="center" vertical="center"/>
    </xf>
    <xf numFmtId="0" fontId="48" fillId="0" borderId="69" xfId="113" applyFont="1" applyBorder="1" applyAlignment="1">
      <alignment horizontal="center" vertical="center"/>
    </xf>
    <xf numFmtId="4" fontId="27" fillId="0" borderId="36" xfId="77" applyNumberFormat="1" applyFont="1" applyFill="1" applyBorder="1" applyAlignment="1">
      <alignment horizontal="center" vertical="center" wrapText="1"/>
    </xf>
    <xf numFmtId="4" fontId="27" fillId="0" borderId="69" xfId="77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7" fillId="58" borderId="43" xfId="77" applyFont="1" applyFill="1" applyBorder="1" applyAlignment="1">
      <alignment horizontal="center" vertical="center" wrapText="1"/>
    </xf>
    <xf numFmtId="0" fontId="27" fillId="58" borderId="51" xfId="77" applyFont="1" applyFill="1" applyBorder="1" applyAlignment="1">
      <alignment horizontal="center" vertical="center" wrapText="1"/>
    </xf>
    <xf numFmtId="0" fontId="27" fillId="0" borderId="158" xfId="0" applyFont="1" applyFill="1" applyBorder="1" applyAlignment="1">
      <alignment horizontal="center" vertical="center" wrapText="1"/>
    </xf>
    <xf numFmtId="0" fontId="27" fillId="0" borderId="137" xfId="0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center" vertical="center" wrapText="1"/>
    </xf>
    <xf numFmtId="0" fontId="27" fillId="0" borderId="79" xfId="0" applyFont="1" applyFill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46" fillId="0" borderId="96" xfId="0" applyFont="1" applyBorder="1" applyAlignment="1">
      <alignment horizontal="center" vertical="center"/>
    </xf>
    <xf numFmtId="0" fontId="50" fillId="61" borderId="127" xfId="0" applyFont="1" applyFill="1" applyBorder="1" applyAlignment="1">
      <alignment horizontal="center" vertical="center" wrapText="1"/>
    </xf>
    <xf numFmtId="0" fontId="50" fillId="61" borderId="78" xfId="0" applyFont="1" applyFill="1" applyBorder="1" applyAlignment="1">
      <alignment horizontal="center" vertical="center" wrapText="1"/>
    </xf>
    <xf numFmtId="0" fontId="27" fillId="59" borderId="43" xfId="77" applyFont="1" applyFill="1" applyBorder="1" applyAlignment="1">
      <alignment horizontal="center" vertical="center" wrapText="1"/>
    </xf>
    <xf numFmtId="0" fontId="27" fillId="59" borderId="51" xfId="77" applyFont="1" applyFill="1" applyBorder="1" applyAlignment="1">
      <alignment horizontal="center" vertical="center" wrapText="1"/>
    </xf>
    <xf numFmtId="0" fontId="28" fillId="0" borderId="71" xfId="72" applyFont="1" applyBorder="1" applyAlignment="1">
      <alignment horizontal="center" vertical="center"/>
    </xf>
    <xf numFmtId="0" fontId="28" fillId="0" borderId="151" xfId="72" applyFont="1" applyBorder="1" applyAlignment="1">
      <alignment horizontal="center" vertical="center"/>
    </xf>
    <xf numFmtId="0" fontId="28" fillId="0" borderId="72" xfId="72" applyFont="1" applyBorder="1" applyAlignment="1">
      <alignment horizontal="center" vertical="center"/>
    </xf>
    <xf numFmtId="0" fontId="28" fillId="0" borderId="11" xfId="72" applyFont="1" applyBorder="1" applyAlignment="1">
      <alignment horizontal="center" vertical="center"/>
    </xf>
    <xf numFmtId="0" fontId="28" fillId="0" borderId="31" xfId="72" applyFont="1" applyBorder="1" applyAlignment="1">
      <alignment horizontal="center" vertical="center"/>
    </xf>
    <xf numFmtId="0" fontId="28" fillId="0" borderId="66" xfId="72" applyFont="1" applyBorder="1" applyAlignment="1">
      <alignment horizontal="center" vertical="center"/>
    </xf>
    <xf numFmtId="0" fontId="28" fillId="0" borderId="70" xfId="72" applyFont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 wrapText="1"/>
    </xf>
    <xf numFmtId="0" fontId="27" fillId="0" borderId="95" xfId="0" applyFont="1" applyFill="1" applyBorder="1" applyAlignment="1">
      <alignment horizontal="center" vertical="center" wrapText="1"/>
    </xf>
    <xf numFmtId="0" fontId="28" fillId="0" borderId="40" xfId="72" applyFont="1" applyBorder="1" applyAlignment="1">
      <alignment horizontal="center" vertical="center"/>
    </xf>
    <xf numFmtId="0" fontId="28" fillId="0" borderId="96" xfId="72" applyFont="1" applyBorder="1" applyAlignment="1">
      <alignment horizontal="center" vertical="center"/>
    </xf>
    <xf numFmtId="49" fontId="29" fillId="0" borderId="0" xfId="72" applyNumberFormat="1" applyFont="1" applyFill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158" xfId="72" applyFont="1" applyBorder="1" applyAlignment="1">
      <alignment horizontal="center" vertical="center"/>
    </xf>
    <xf numFmtId="0" fontId="28" fillId="0" borderId="159" xfId="72" applyFont="1" applyBorder="1" applyAlignment="1">
      <alignment horizontal="center" vertical="center"/>
    </xf>
    <xf numFmtId="0" fontId="27" fillId="0" borderId="127" xfId="0" applyFont="1" applyFill="1" applyBorder="1" applyAlignment="1">
      <alignment horizontal="center" vertical="center" wrapText="1"/>
    </xf>
    <xf numFmtId="0" fontId="27" fillId="0" borderId="78" xfId="0" applyFont="1" applyFill="1" applyBorder="1" applyAlignment="1">
      <alignment horizontal="center" vertical="center" wrapText="1"/>
    </xf>
    <xf numFmtId="49" fontId="27" fillId="0" borderId="72" xfId="0" applyNumberFormat="1" applyFont="1" applyFill="1" applyBorder="1" applyAlignment="1">
      <alignment horizontal="center" vertical="center" wrapText="1"/>
    </xf>
    <xf numFmtId="49" fontId="27" fillId="0" borderId="79" xfId="0" applyNumberFormat="1" applyFont="1" applyFill="1" applyBorder="1" applyAlignment="1">
      <alignment horizontal="center" vertical="center" wrapText="1"/>
    </xf>
    <xf numFmtId="4" fontId="27" fillId="0" borderId="134" xfId="77" applyNumberFormat="1" applyFont="1" applyFill="1" applyBorder="1" applyAlignment="1">
      <alignment horizontal="center" vertical="center" wrapText="1"/>
    </xf>
    <xf numFmtId="4" fontId="27" fillId="0" borderId="139" xfId="77" applyNumberFormat="1" applyFont="1" applyFill="1" applyBorder="1" applyAlignment="1">
      <alignment horizontal="center" vertical="center" wrapText="1"/>
    </xf>
    <xf numFmtId="0" fontId="28" fillId="0" borderId="137" xfId="72" applyFont="1" applyBorder="1" applyAlignment="1">
      <alignment horizontal="center" vertical="center"/>
    </xf>
    <xf numFmtId="0" fontId="28" fillId="0" borderId="79" xfId="72" applyFont="1" applyBorder="1" applyAlignment="1">
      <alignment horizontal="center" vertical="center"/>
    </xf>
    <xf numFmtId="0" fontId="27" fillId="58" borderId="73" xfId="77" applyFont="1" applyFill="1" applyBorder="1" applyAlignment="1">
      <alignment horizontal="center" vertical="center" wrapText="1"/>
    </xf>
    <xf numFmtId="0" fontId="27" fillId="58" borderId="129" xfId="77" applyFont="1" applyFill="1" applyBorder="1" applyAlignment="1">
      <alignment horizontal="center" vertical="center" wrapText="1"/>
    </xf>
    <xf numFmtId="0" fontId="28" fillId="0" borderId="95" xfId="72" applyFont="1" applyBorder="1" applyAlignment="1">
      <alignment horizontal="center" vertical="center"/>
    </xf>
    <xf numFmtId="0" fontId="50" fillId="61" borderId="36" xfId="0" applyFont="1" applyFill="1" applyBorder="1" applyAlignment="1">
      <alignment horizontal="center" vertical="center" wrapText="1"/>
    </xf>
    <xf numFmtId="0" fontId="50" fillId="61" borderId="69" xfId="0" applyFont="1" applyFill="1" applyBorder="1" applyAlignment="1">
      <alignment horizontal="center" vertical="center" wrapText="1"/>
    </xf>
    <xf numFmtId="4" fontId="105" fillId="0" borderId="0" xfId="72" applyNumberFormat="1" applyFont="1" applyFill="1" applyBorder="1" applyAlignment="1">
      <alignment horizontal="center" vertical="center" wrapText="1"/>
    </xf>
    <xf numFmtId="4" fontId="27" fillId="0" borderId="40" xfId="77" applyNumberFormat="1" applyFont="1" applyFill="1" applyBorder="1" applyAlignment="1">
      <alignment horizontal="center" vertical="center" wrapText="1"/>
    </xf>
    <xf numFmtId="4" fontId="27" fillId="0" borderId="96" xfId="77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7" fillId="59" borderId="47" xfId="77" applyFont="1" applyFill="1" applyBorder="1" applyAlignment="1">
      <alignment horizontal="center" vertical="center" wrapText="1"/>
    </xf>
    <xf numFmtId="0" fontId="27" fillId="0" borderId="31" xfId="72" applyFont="1" applyBorder="1" applyAlignment="1">
      <alignment horizontal="center" vertical="center" wrapText="1"/>
    </xf>
    <xf numFmtId="0" fontId="27" fillId="0" borderId="70" xfId="72" applyFont="1" applyBorder="1" applyAlignment="1">
      <alignment horizontal="center" vertical="center" wrapText="1"/>
    </xf>
    <xf numFmtId="0" fontId="24" fillId="0" borderId="128" xfId="73" applyFont="1" applyFill="1" applyBorder="1" applyAlignment="1">
      <alignment horizontal="left" vertical="top" wrapText="1"/>
    </xf>
    <xf numFmtId="0" fontId="24" fillId="0" borderId="63" xfId="68" applyFont="1" applyBorder="1" applyAlignment="1">
      <alignment horizontal="left" vertical="center"/>
    </xf>
    <xf numFmtId="0" fontId="24" fillId="0" borderId="68" xfId="68" applyFont="1" applyBorder="1" applyAlignment="1">
      <alignment horizontal="left" vertical="center"/>
    </xf>
    <xf numFmtId="0" fontId="24" fillId="0" borderId="77" xfId="68" applyFont="1" applyBorder="1" applyAlignment="1">
      <alignment horizontal="left" vertical="center"/>
    </xf>
    <xf numFmtId="0" fontId="24" fillId="0" borderId="88" xfId="68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74" xfId="68" applyFont="1" applyBorder="1" applyAlignment="1">
      <alignment horizontal="left" vertical="center"/>
    </xf>
    <xf numFmtId="0" fontId="24" fillId="0" borderId="97" xfId="68" applyFont="1" applyBorder="1" applyAlignment="1">
      <alignment horizontal="left" vertical="center"/>
    </xf>
    <xf numFmtId="0" fontId="29" fillId="26" borderId="0" xfId="68" applyFont="1" applyFill="1" applyBorder="1" applyAlignment="1">
      <alignment horizontal="center"/>
    </xf>
    <xf numFmtId="0" fontId="37" fillId="0" borderId="71" xfId="68" applyFont="1" applyBorder="1" applyAlignment="1">
      <alignment horizontal="left" vertical="center"/>
    </xf>
    <xf numFmtId="0" fontId="37" fillId="0" borderId="31" xfId="68" applyFont="1" applyBorder="1" applyAlignment="1">
      <alignment horizontal="left" vertical="center"/>
    </xf>
    <xf numFmtId="0" fontId="24" fillId="0" borderId="73" xfId="68" applyFont="1" applyBorder="1" applyAlignment="1">
      <alignment horizontal="left" vertical="center"/>
    </xf>
    <xf numFmtId="0" fontId="24" fillId="0" borderId="52" xfId="68" applyFont="1" applyBorder="1" applyAlignment="1">
      <alignment horizontal="left" vertical="center"/>
    </xf>
    <xf numFmtId="0" fontId="29" fillId="0" borderId="0" xfId="77" applyFont="1" applyFill="1" applyAlignment="1">
      <alignment horizontal="left"/>
    </xf>
    <xf numFmtId="49" fontId="29" fillId="0" borderId="0" xfId="72" applyNumberFormat="1" applyFont="1" applyFill="1" applyAlignment="1">
      <alignment horizontal="left"/>
    </xf>
    <xf numFmtId="0" fontId="27" fillId="59" borderId="36" xfId="77" applyFont="1" applyFill="1" applyBorder="1" applyAlignment="1">
      <alignment horizontal="center" vertical="center" wrapText="1"/>
    </xf>
    <xf numFmtId="0" fontId="27" fillId="59" borderId="69" xfId="77" applyFont="1" applyFill="1" applyBorder="1" applyAlignment="1">
      <alignment horizontal="center" vertical="center" wrapText="1"/>
    </xf>
    <xf numFmtId="4" fontId="24" fillId="0" borderId="63" xfId="0" applyNumberFormat="1" applyFont="1" applyFill="1" applyBorder="1" applyAlignment="1">
      <alignment horizontal="left" vertical="center" wrapText="1"/>
    </xf>
    <xf numFmtId="4" fontId="24" fillId="0" borderId="68" xfId="0" applyNumberFormat="1" applyFont="1" applyFill="1" applyBorder="1" applyAlignment="1">
      <alignment horizontal="left" vertical="center" wrapText="1"/>
    </xf>
    <xf numFmtId="4" fontId="24" fillId="0" borderId="77" xfId="0" applyNumberFormat="1" applyFont="1" applyFill="1" applyBorder="1" applyAlignment="1">
      <alignment horizontal="left" vertical="center" wrapText="1"/>
    </xf>
    <xf numFmtId="4" fontId="24" fillId="0" borderId="88" xfId="0" applyNumberFormat="1" applyFont="1" applyFill="1" applyBorder="1" applyAlignment="1">
      <alignment horizontal="left" vertical="center" wrapText="1"/>
    </xf>
    <xf numFmtId="0" fontId="30" fillId="0" borderId="73" xfId="68" applyFont="1" applyBorder="1" applyAlignment="1">
      <alignment horizontal="left" vertical="center"/>
    </xf>
    <xf numFmtId="0" fontId="30" fillId="0" borderId="52" xfId="68" applyFont="1" applyBorder="1" applyAlignment="1">
      <alignment horizontal="left" vertical="center"/>
    </xf>
    <xf numFmtId="0" fontId="30" fillId="0" borderId="63" xfId="68" applyFont="1" applyBorder="1" applyAlignment="1">
      <alignment horizontal="left" vertical="center"/>
    </xf>
    <xf numFmtId="0" fontId="30" fillId="0" borderId="68" xfId="68" applyFont="1" applyBorder="1" applyAlignment="1">
      <alignment horizontal="left" vertical="center"/>
    </xf>
    <xf numFmtId="0" fontId="37" fillId="0" borderId="34" xfId="68" applyFont="1" applyBorder="1" applyAlignment="1">
      <alignment horizontal="left" vertical="center"/>
    </xf>
    <xf numFmtId="0" fontId="37" fillId="0" borderId="32" xfId="68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9" fillId="0" borderId="0" xfId="77" applyFont="1" applyFill="1" applyAlignment="1">
      <alignment horizontal="left" vertical="center"/>
    </xf>
    <xf numFmtId="49" fontId="29" fillId="0" borderId="0" xfId="72" applyNumberFormat="1" applyFont="1" applyFill="1" applyAlignment="1">
      <alignment horizontal="left" vertical="center"/>
    </xf>
    <xf numFmtId="0" fontId="27" fillId="0" borderId="40" xfId="72" applyFont="1" applyBorder="1" applyAlignment="1">
      <alignment horizontal="center" vertical="center" wrapText="1"/>
    </xf>
    <xf numFmtId="0" fontId="27" fillId="0" borderId="96" xfId="72" applyFont="1" applyBorder="1" applyAlignment="1">
      <alignment horizontal="center" vertical="center" wrapText="1"/>
    </xf>
    <xf numFmtId="49" fontId="26" fillId="25" borderId="0" xfId="72" applyNumberFormat="1" applyFont="1" applyFill="1" applyBorder="1" applyAlignment="1">
      <alignment horizontal="center" vertical="center"/>
    </xf>
    <xf numFmtId="0" fontId="29" fillId="26" borderId="0" xfId="68" applyFont="1" applyFill="1" applyBorder="1" applyAlignment="1">
      <alignment horizontal="center" vertical="center"/>
    </xf>
    <xf numFmtId="0" fontId="37" fillId="0" borderId="38" xfId="68" applyFont="1" applyBorder="1" applyAlignment="1">
      <alignment horizontal="left" vertical="center"/>
    </xf>
    <xf numFmtId="0" fontId="30" fillId="0" borderId="90" xfId="68" applyFont="1" applyBorder="1" applyAlignment="1">
      <alignment horizontal="left" vertical="center"/>
    </xf>
    <xf numFmtId="0" fontId="30" fillId="0" borderId="33" xfId="68" applyFont="1" applyBorder="1" applyAlignment="1">
      <alignment horizontal="left" vertical="center"/>
    </xf>
    <xf numFmtId="0" fontId="27" fillId="59" borderId="28" xfId="77" applyFont="1" applyFill="1" applyBorder="1" applyAlignment="1">
      <alignment horizontal="center" vertical="center" wrapText="1"/>
    </xf>
    <xf numFmtId="0" fontId="27" fillId="59" borderId="39" xfId="77" applyFont="1" applyFill="1" applyBorder="1" applyAlignment="1">
      <alignment horizontal="center" vertical="center" wrapText="1"/>
    </xf>
    <xf numFmtId="49" fontId="29" fillId="0" borderId="0" xfId="72" applyNumberFormat="1" applyFont="1" applyFill="1" applyAlignment="1">
      <alignment horizontal="left" wrapText="1"/>
    </xf>
    <xf numFmtId="0" fontId="50" fillId="61" borderId="31" xfId="0" applyFont="1" applyFill="1" applyBorder="1" applyAlignment="1">
      <alignment horizontal="center" vertical="center" wrapText="1"/>
    </xf>
    <xf numFmtId="0" fontId="50" fillId="61" borderId="7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70" xfId="0" applyFont="1" applyFill="1" applyBorder="1" applyAlignment="1">
      <alignment horizontal="center" vertical="center" wrapText="1"/>
    </xf>
    <xf numFmtId="0" fontId="30" fillId="0" borderId="75" xfId="68" applyFont="1" applyBorder="1" applyAlignment="1">
      <alignment horizontal="left"/>
    </xf>
    <xf numFmtId="0" fontId="30" fillId="0" borderId="17" xfId="68" applyFont="1" applyBorder="1" applyAlignment="1">
      <alignment horizontal="left"/>
    </xf>
    <xf numFmtId="0" fontId="30" fillId="0" borderId="76" xfId="68" applyFont="1" applyBorder="1" applyAlignment="1">
      <alignment horizontal="left"/>
    </xf>
    <xf numFmtId="0" fontId="30" fillId="0" borderId="15" xfId="68" applyFont="1" applyBorder="1" applyAlignment="1">
      <alignment horizontal="left"/>
    </xf>
    <xf numFmtId="0" fontId="30" fillId="0" borderId="59" xfId="68" applyFont="1" applyBorder="1" applyAlignment="1">
      <alignment horizontal="left"/>
    </xf>
    <xf numFmtId="0" fontId="30" fillId="0" borderId="65" xfId="68" applyFont="1" applyBorder="1" applyAlignment="1">
      <alignment horizontal="left"/>
    </xf>
    <xf numFmtId="0" fontId="37" fillId="0" borderId="38" xfId="68" applyFont="1" applyBorder="1" applyAlignment="1">
      <alignment horizontal="left"/>
    </xf>
    <xf numFmtId="0" fontId="27" fillId="0" borderId="38" xfId="68" applyFont="1" applyBorder="1" applyAlignment="1">
      <alignment horizontal="center"/>
    </xf>
    <xf numFmtId="0" fontId="27" fillId="0" borderId="46" xfId="68" applyFont="1" applyBorder="1" applyAlignment="1">
      <alignment horizontal="center"/>
    </xf>
    <xf numFmtId="0" fontId="28" fillId="0" borderId="71" xfId="77" applyFont="1" applyBorder="1" applyAlignment="1">
      <alignment horizontal="center" vertical="center"/>
    </xf>
    <xf numFmtId="0" fontId="28" fillId="0" borderId="151" xfId="77" applyFont="1" applyBorder="1" applyAlignment="1">
      <alignment horizontal="center" vertical="center"/>
    </xf>
    <xf numFmtId="0" fontId="28" fillId="0" borderId="72" xfId="77" applyFont="1" applyBorder="1" applyAlignment="1">
      <alignment horizontal="center" vertical="center"/>
    </xf>
    <xf numFmtId="0" fontId="28" fillId="0" borderId="11" xfId="77" applyFont="1" applyBorder="1" applyAlignment="1">
      <alignment horizontal="center" vertical="center"/>
    </xf>
    <xf numFmtId="0" fontId="28" fillId="0" borderId="31" xfId="77" applyFont="1" applyBorder="1" applyAlignment="1">
      <alignment horizontal="center" vertical="center"/>
    </xf>
    <xf numFmtId="0" fontId="28" fillId="0" borderId="66" xfId="77" applyFont="1" applyBorder="1" applyAlignment="1">
      <alignment horizontal="center" vertical="center"/>
    </xf>
    <xf numFmtId="0" fontId="28" fillId="0" borderId="40" xfId="72" applyFont="1" applyBorder="1" applyAlignment="1">
      <alignment horizontal="center" vertical="center" wrapText="1"/>
    </xf>
    <xf numFmtId="0" fontId="28" fillId="0" borderId="96" xfId="72" applyFont="1" applyBorder="1" applyAlignment="1">
      <alignment horizontal="center" vertical="center" wrapText="1"/>
    </xf>
    <xf numFmtId="0" fontId="27" fillId="0" borderId="128" xfId="0" applyFont="1" applyFill="1" applyBorder="1" applyAlignment="1">
      <alignment horizontal="center" vertical="center" wrapText="1"/>
    </xf>
    <xf numFmtId="0" fontId="27" fillId="0" borderId="152" xfId="0" applyFont="1" applyFill="1" applyBorder="1" applyAlignment="1">
      <alignment horizontal="center" vertical="center" wrapText="1"/>
    </xf>
    <xf numFmtId="0" fontId="27" fillId="58" borderId="47" xfId="77" applyFont="1" applyFill="1" applyBorder="1" applyAlignment="1">
      <alignment horizontal="center" vertical="center" wrapText="1"/>
    </xf>
    <xf numFmtId="0" fontId="28" fillId="0" borderId="36" xfId="72" applyFont="1" applyBorder="1" applyAlignment="1">
      <alignment horizontal="center" vertical="center"/>
    </xf>
    <xf numFmtId="0" fontId="28" fillId="0" borderId="69" xfId="72" applyFont="1" applyBorder="1" applyAlignment="1">
      <alignment horizontal="center" vertical="center"/>
    </xf>
    <xf numFmtId="0" fontId="30" fillId="0" borderId="38" xfId="68" applyFont="1" applyBorder="1" applyAlignment="1">
      <alignment horizontal="left" vertical="center"/>
    </xf>
    <xf numFmtId="4" fontId="27" fillId="0" borderId="67" xfId="77" applyNumberFormat="1" applyFont="1" applyFill="1" applyBorder="1" applyAlignment="1">
      <alignment horizontal="center" vertical="center" wrapText="1"/>
    </xf>
    <xf numFmtId="4" fontId="27" fillId="0" borderId="28" xfId="77" applyNumberFormat="1" applyFont="1" applyFill="1" applyBorder="1" applyAlignment="1">
      <alignment horizontal="center" vertical="center" wrapText="1"/>
    </xf>
    <xf numFmtId="4" fontId="27" fillId="0" borderId="54" xfId="77" applyNumberFormat="1" applyFont="1" applyFill="1" applyBorder="1" applyAlignment="1">
      <alignment horizontal="center" vertical="center" wrapText="1"/>
    </xf>
    <xf numFmtId="4" fontId="27" fillId="0" borderId="39" xfId="77" applyNumberFormat="1" applyFont="1" applyFill="1" applyBorder="1" applyAlignment="1">
      <alignment horizontal="center" vertical="center" wrapText="1"/>
    </xf>
    <xf numFmtId="0" fontId="27" fillId="59" borderId="73" xfId="77" applyFont="1" applyFill="1" applyBorder="1" applyAlignment="1">
      <alignment horizontal="center" vertical="center" wrapText="1"/>
    </xf>
    <xf numFmtId="0" fontId="27" fillId="59" borderId="129" xfId="77" applyFont="1" applyFill="1" applyBorder="1" applyAlignment="1">
      <alignment horizontal="center" vertical="center" wrapText="1"/>
    </xf>
    <xf numFmtId="0" fontId="24" fillId="0" borderId="12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4" fontId="24" fillId="0" borderId="12" xfId="0" applyNumberFormat="1" applyFont="1" applyFill="1" applyBorder="1" applyAlignment="1">
      <alignment horizontal="center" vertical="center" wrapText="1"/>
    </xf>
    <xf numFmtId="4" fontId="24" fillId="0" borderId="26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center" vertical="center"/>
    </xf>
    <xf numFmtId="4" fontId="24" fillId="0" borderId="26" xfId="0" applyNumberFormat="1" applyFont="1" applyFill="1" applyBorder="1" applyAlignment="1">
      <alignment horizontal="center" vertical="center"/>
    </xf>
    <xf numFmtId="4" fontId="32" fillId="0" borderId="67" xfId="0" applyNumberFormat="1" applyFont="1" applyFill="1" applyBorder="1" applyAlignment="1">
      <alignment horizontal="center" vertical="center" wrapText="1"/>
    </xf>
    <xf numFmtId="4" fontId="32" fillId="0" borderId="28" xfId="0" applyNumberFormat="1" applyFont="1" applyFill="1" applyBorder="1" applyAlignment="1">
      <alignment horizontal="center" vertical="center" wrapText="1"/>
    </xf>
    <xf numFmtId="0" fontId="90" fillId="0" borderId="34" xfId="0" applyFont="1" applyBorder="1" applyAlignment="1">
      <alignment horizontal="center" vertical="center"/>
    </xf>
    <xf numFmtId="0" fontId="90" fillId="0" borderId="32" xfId="0" applyFont="1" applyBorder="1" applyAlignment="1">
      <alignment horizontal="center" vertical="center"/>
    </xf>
    <xf numFmtId="0" fontId="27" fillId="0" borderId="127" xfId="72" applyFont="1" applyBorder="1" applyAlignment="1">
      <alignment horizontal="center" vertical="center" wrapText="1"/>
    </xf>
    <xf numFmtId="0" fontId="27" fillId="0" borderId="78" xfId="72" applyFont="1" applyBorder="1" applyAlignment="1">
      <alignment horizontal="center" vertical="center" wrapText="1"/>
    </xf>
    <xf numFmtId="0" fontId="34" fillId="0" borderId="59" xfId="71" applyFont="1" applyBorder="1" applyAlignment="1">
      <alignment horizontal="left"/>
    </xf>
    <xf numFmtId="0" fontId="34" fillId="0" borderId="65" xfId="71" applyFont="1" applyBorder="1" applyAlignment="1">
      <alignment horizontal="left"/>
    </xf>
    <xf numFmtId="0" fontId="34" fillId="0" borderId="75" xfId="71" applyFont="1" applyBorder="1" applyAlignment="1">
      <alignment horizontal="left"/>
    </xf>
    <xf numFmtId="0" fontId="34" fillId="0" borderId="17" xfId="71" applyFont="1" applyBorder="1" applyAlignment="1">
      <alignment horizontal="left"/>
    </xf>
    <xf numFmtId="49" fontId="29" fillId="0" borderId="0" xfId="72" applyNumberFormat="1" applyFont="1" applyFill="1" applyAlignment="1">
      <alignment horizontal="center" vertical="center"/>
    </xf>
    <xf numFmtId="0" fontId="24" fillId="0" borderId="0" xfId="180" applyFont="1" applyAlignment="1">
      <alignment horizontal="center"/>
    </xf>
    <xf numFmtId="0" fontId="24" fillId="0" borderId="0" xfId="173" applyFont="1" applyAlignment="1">
      <alignment horizontal="right"/>
    </xf>
    <xf numFmtId="0" fontId="27" fillId="0" borderId="71" xfId="180" applyFont="1" applyFill="1" applyBorder="1" applyAlignment="1">
      <alignment horizontal="center" vertical="center" wrapText="1"/>
    </xf>
    <xf numFmtId="0" fontId="27" fillId="0" borderId="95" xfId="180" applyFont="1" applyFill="1" applyBorder="1" applyAlignment="1">
      <alignment horizontal="center" vertical="center" wrapText="1"/>
    </xf>
    <xf numFmtId="0" fontId="27" fillId="0" borderId="72" xfId="180" applyFont="1" applyFill="1" applyBorder="1" applyAlignment="1">
      <alignment horizontal="center" vertical="center" wrapText="1"/>
    </xf>
    <xf numFmtId="0" fontId="27" fillId="0" borderId="79" xfId="180" applyFont="1" applyFill="1" applyBorder="1" applyAlignment="1">
      <alignment horizontal="center" vertical="center" wrapText="1"/>
    </xf>
    <xf numFmtId="0" fontId="50" fillId="61" borderId="36" xfId="173" applyFont="1" applyFill="1" applyBorder="1" applyAlignment="1">
      <alignment horizontal="center" vertical="center" wrapText="1"/>
    </xf>
    <xf numFmtId="0" fontId="50" fillId="61" borderId="69" xfId="173" applyFont="1" applyFill="1" applyBorder="1" applyAlignment="1">
      <alignment horizontal="center" vertical="center" wrapText="1"/>
    </xf>
    <xf numFmtId="0" fontId="27" fillId="59" borderId="52" xfId="77" applyFont="1" applyFill="1" applyBorder="1" applyAlignment="1">
      <alignment horizontal="center" vertical="center" wrapText="1"/>
    </xf>
    <xf numFmtId="0" fontId="27" fillId="59" borderId="64" xfId="77" applyFont="1" applyFill="1" applyBorder="1" applyAlignment="1">
      <alignment horizontal="center" vertical="center" wrapText="1"/>
    </xf>
    <xf numFmtId="4" fontId="27" fillId="0" borderId="52" xfId="77" applyNumberFormat="1" applyFont="1" applyFill="1" applyBorder="1" applyAlignment="1">
      <alignment horizontal="center" vertical="center" wrapText="1"/>
    </xf>
    <xf numFmtId="4" fontId="27" fillId="0" borderId="88" xfId="77" applyNumberFormat="1" applyFont="1" applyFill="1" applyBorder="1" applyAlignment="1">
      <alignment horizontal="center" vertical="center" wrapText="1"/>
    </xf>
    <xf numFmtId="0" fontId="27" fillId="0" borderId="71" xfId="173" applyFont="1" applyFill="1" applyBorder="1" applyAlignment="1">
      <alignment horizontal="center" vertical="center" wrapText="1"/>
    </xf>
    <xf numFmtId="0" fontId="27" fillId="0" borderId="95" xfId="173" applyFont="1" applyFill="1" applyBorder="1" applyAlignment="1">
      <alignment horizontal="center" vertical="center" wrapText="1"/>
    </xf>
    <xf numFmtId="0" fontId="27" fillId="0" borderId="72" xfId="173" applyFont="1" applyFill="1" applyBorder="1" applyAlignment="1">
      <alignment horizontal="center" vertical="center" wrapText="1"/>
    </xf>
    <xf numFmtId="0" fontId="27" fillId="0" borderId="79" xfId="173" applyFont="1" applyFill="1" applyBorder="1" applyAlignment="1">
      <alignment horizontal="center" vertical="center" wrapText="1"/>
    </xf>
    <xf numFmtId="0" fontId="28" fillId="0" borderId="60" xfId="72" applyFont="1" applyBorder="1" applyAlignment="1">
      <alignment horizontal="center" vertical="center"/>
    </xf>
    <xf numFmtId="0" fontId="28" fillId="0" borderId="59" xfId="72" applyFont="1" applyBorder="1" applyAlignment="1">
      <alignment horizontal="center" vertical="center"/>
    </xf>
    <xf numFmtId="0" fontId="28" fillId="0" borderId="10" xfId="72" applyFont="1" applyBorder="1" applyAlignment="1">
      <alignment horizontal="center" vertical="center"/>
    </xf>
    <xf numFmtId="0" fontId="28" fillId="0" borderId="56" xfId="72" applyFont="1" applyBorder="1" applyAlignment="1">
      <alignment horizontal="center" vertical="center"/>
    </xf>
    <xf numFmtId="0" fontId="28" fillId="0" borderId="61" xfId="72" applyFont="1" applyBorder="1" applyAlignment="1">
      <alignment horizontal="center" vertical="center"/>
    </xf>
    <xf numFmtId="0" fontId="28" fillId="0" borderId="65" xfId="72" applyFont="1" applyBorder="1" applyAlignment="1">
      <alignment horizontal="center" vertical="center"/>
    </xf>
    <xf numFmtId="0" fontId="27" fillId="0" borderId="0" xfId="180" applyFont="1" applyFill="1" applyBorder="1" applyAlignment="1">
      <alignment horizontal="center" vertical="center" wrapText="1"/>
    </xf>
    <xf numFmtId="0" fontId="27" fillId="0" borderId="71" xfId="189" applyFont="1" applyFill="1" applyBorder="1" applyAlignment="1">
      <alignment horizontal="center" vertical="center" wrapText="1"/>
    </xf>
    <xf numFmtId="0" fontId="27" fillId="0" borderId="95" xfId="189" applyFont="1" applyFill="1" applyBorder="1" applyAlignment="1">
      <alignment horizontal="center" vertical="center" wrapText="1"/>
    </xf>
    <xf numFmtId="49" fontId="27" fillId="0" borderId="72" xfId="189" applyNumberFormat="1" applyFont="1" applyFill="1" applyBorder="1" applyAlignment="1">
      <alignment horizontal="center" vertical="center" wrapText="1"/>
    </xf>
    <xf numFmtId="49" fontId="27" fillId="0" borderId="79" xfId="189" applyNumberFormat="1" applyFont="1" applyFill="1" applyBorder="1" applyAlignment="1">
      <alignment horizontal="center" vertical="center" wrapText="1"/>
    </xf>
    <xf numFmtId="0" fontId="28" fillId="0" borderId="40" xfId="73" applyFont="1" applyBorder="1" applyAlignment="1">
      <alignment horizontal="center" vertical="center"/>
    </xf>
    <xf numFmtId="0" fontId="28" fillId="0" borderId="96" xfId="73" applyFont="1" applyBorder="1" applyAlignment="1">
      <alignment horizontal="center" vertical="center"/>
    </xf>
    <xf numFmtId="0" fontId="50" fillId="61" borderId="36" xfId="189" applyFont="1" applyFill="1" applyBorder="1" applyAlignment="1">
      <alignment horizontal="center" vertical="center" wrapText="1"/>
    </xf>
    <xf numFmtId="0" fontId="50" fillId="61" borderId="69" xfId="189" applyFont="1" applyFill="1" applyBorder="1" applyAlignment="1">
      <alignment horizontal="center" vertical="center" wrapText="1"/>
    </xf>
    <xf numFmtId="0" fontId="24" fillId="0" borderId="0" xfId="189" applyFont="1" applyAlignment="1">
      <alignment horizontal="right"/>
    </xf>
    <xf numFmtId="0" fontId="27" fillId="0" borderId="158" xfId="189" applyFont="1" applyFill="1" applyBorder="1" applyAlignment="1">
      <alignment horizontal="center" vertical="center" wrapText="1"/>
    </xf>
    <xf numFmtId="0" fontId="27" fillId="0" borderId="159" xfId="189" applyFont="1" applyFill="1" applyBorder="1" applyAlignment="1">
      <alignment horizontal="center" vertical="center" wrapText="1"/>
    </xf>
    <xf numFmtId="0" fontId="27" fillId="0" borderId="72" xfId="189" applyFont="1" applyFill="1" applyBorder="1" applyAlignment="1">
      <alignment horizontal="center" vertical="center" wrapText="1"/>
    </xf>
    <xf numFmtId="0" fontId="27" fillId="0" borderId="11" xfId="189" applyFont="1" applyFill="1" applyBorder="1" applyAlignment="1">
      <alignment horizontal="center" vertical="center" wrapText="1"/>
    </xf>
    <xf numFmtId="0" fontId="28" fillId="0" borderId="31" xfId="73" applyFont="1" applyBorder="1" applyAlignment="1">
      <alignment horizontal="center" vertical="center"/>
    </xf>
    <xf numFmtId="0" fontId="28" fillId="0" borderId="66" xfId="73" applyFont="1" applyBorder="1" applyAlignment="1">
      <alignment horizontal="center" vertical="center"/>
    </xf>
    <xf numFmtId="0" fontId="50" fillId="61" borderId="48" xfId="189" applyFont="1" applyFill="1" applyBorder="1" applyAlignment="1">
      <alignment horizontal="center" vertical="center" wrapText="1"/>
    </xf>
    <xf numFmtId="4" fontId="27" fillId="0" borderId="124" xfId="77" applyNumberFormat="1" applyFont="1" applyFill="1" applyBorder="1" applyAlignment="1">
      <alignment horizontal="center" vertical="center" wrapText="1"/>
    </xf>
    <xf numFmtId="0" fontId="28" fillId="0" borderId="71" xfId="73" applyFont="1" applyBorder="1" applyAlignment="1">
      <alignment horizontal="center" vertical="center"/>
    </xf>
    <xf numFmtId="0" fontId="28" fillId="0" borderId="95" xfId="73" applyFont="1" applyBorder="1" applyAlignment="1">
      <alignment horizontal="center" vertical="center"/>
    </xf>
    <xf numFmtId="0" fontId="28" fillId="0" borderId="72" xfId="73" applyFont="1" applyBorder="1" applyAlignment="1">
      <alignment horizontal="center" vertical="center"/>
    </xf>
    <xf numFmtId="0" fontId="28" fillId="0" borderId="79" xfId="73" applyFont="1" applyBorder="1" applyAlignment="1">
      <alignment horizontal="center" vertical="center"/>
    </xf>
    <xf numFmtId="49" fontId="26" fillId="25" borderId="0" xfId="73" applyNumberFormat="1" applyFont="1" applyFill="1" applyBorder="1" applyAlignment="1">
      <alignment horizontal="center"/>
    </xf>
    <xf numFmtId="49" fontId="29" fillId="0" borderId="0" xfId="73" applyNumberFormat="1" applyFont="1" applyFill="1" applyAlignment="1">
      <alignment horizontal="center" vertical="center" wrapText="1"/>
    </xf>
    <xf numFmtId="0" fontId="27" fillId="0" borderId="0" xfId="189" applyFont="1" applyFill="1" applyBorder="1" applyAlignment="1">
      <alignment horizontal="center" vertical="center" wrapText="1"/>
    </xf>
    <xf numFmtId="0" fontId="28" fillId="0" borderId="70" xfId="73" applyFont="1" applyBorder="1" applyAlignment="1">
      <alignment horizontal="center" vertical="center"/>
    </xf>
    <xf numFmtId="4" fontId="24" fillId="0" borderId="128" xfId="72" applyNumberFormat="1" applyFont="1" applyBorder="1" applyAlignment="1">
      <alignment horizontal="left" vertical="center" wrapText="1"/>
    </xf>
    <xf numFmtId="0" fontId="28" fillId="0" borderId="71" xfId="77" applyFont="1" applyFill="1" applyBorder="1" applyAlignment="1">
      <alignment horizontal="center" vertical="center"/>
    </xf>
    <xf numFmtId="0" fontId="28" fillId="0" borderId="151" xfId="77" applyFont="1" applyFill="1" applyBorder="1" applyAlignment="1">
      <alignment horizontal="center" vertical="center"/>
    </xf>
    <xf numFmtId="0" fontId="28" fillId="0" borderId="72" xfId="77" applyFont="1" applyFill="1" applyBorder="1" applyAlignment="1">
      <alignment horizontal="center" vertical="center"/>
    </xf>
    <xf numFmtId="0" fontId="28" fillId="0" borderId="11" xfId="77" applyFont="1" applyFill="1" applyBorder="1" applyAlignment="1">
      <alignment horizontal="center" vertical="center"/>
    </xf>
    <xf numFmtId="0" fontId="28" fillId="0" borderId="31" xfId="77" applyFont="1" applyFill="1" applyBorder="1" applyAlignment="1">
      <alignment horizontal="center" vertical="center"/>
    </xf>
    <xf numFmtId="0" fontId="28" fillId="0" borderId="66" xfId="77" applyFont="1" applyFill="1" applyBorder="1" applyAlignment="1">
      <alignment horizontal="center" vertical="center"/>
    </xf>
    <xf numFmtId="4" fontId="24" fillId="61" borderId="51" xfId="67" applyNumberFormat="1" applyFont="1" applyFill="1" applyBorder="1" applyAlignment="1">
      <alignment horizontal="right" vertical="center"/>
    </xf>
    <xf numFmtId="4" fontId="24" fillId="61" borderId="53" xfId="67" applyNumberFormat="1" applyFont="1" applyFill="1" applyBorder="1" applyAlignment="1">
      <alignment horizontal="right" vertical="center"/>
    </xf>
    <xf numFmtId="4" fontId="24" fillId="0" borderId="36" xfId="72" applyNumberFormat="1" applyFont="1" applyFill="1" applyBorder="1" applyAlignment="1">
      <alignment horizontal="left" vertical="center" wrapText="1"/>
    </xf>
    <xf numFmtId="4" fontId="24" fillId="0" borderId="69" xfId="72" applyNumberFormat="1" applyFont="1" applyFill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left" vertical="center" wrapText="1"/>
    </xf>
    <xf numFmtId="0" fontId="24" fillId="0" borderId="69" xfId="0" applyFont="1" applyBorder="1" applyAlignment="1">
      <alignment horizontal="left" vertical="center" wrapText="1"/>
    </xf>
    <xf numFmtId="0" fontId="29" fillId="62" borderId="0" xfId="72" applyFont="1" applyFill="1" applyAlignment="1">
      <alignment horizontal="center" vertical="center"/>
    </xf>
  </cellXfs>
  <cellStyles count="190">
    <cellStyle name="20 % – Zvýraznění1" xfId="1" builtinId="30" customBuiltin="1"/>
    <cellStyle name="20 % – Zvýraznění1 2" xfId="2"/>
    <cellStyle name="20 % – Zvýraznění1 2 2" xfId="148"/>
    <cellStyle name="20 % – Zvýraznění1 3" xfId="115"/>
    <cellStyle name="20 % – Zvýraznění1 3 2" xfId="149"/>
    <cellStyle name="20 % – Zvýraznění2" xfId="3" builtinId="34" customBuiltin="1"/>
    <cellStyle name="20 % – Zvýraznění2 2" xfId="4"/>
    <cellStyle name="20 % – Zvýraznění2 2 2" xfId="150"/>
    <cellStyle name="20 % – Zvýraznění2 3" xfId="116"/>
    <cellStyle name="20 % – Zvýraznění2 3 2" xfId="151"/>
    <cellStyle name="20 % – Zvýraznění3" xfId="5" builtinId="38" customBuiltin="1"/>
    <cellStyle name="20 % – Zvýraznění3 2" xfId="6"/>
    <cellStyle name="20 % – Zvýraznění3 2 2" xfId="152"/>
    <cellStyle name="20 % – Zvýraznění3 3" xfId="117"/>
    <cellStyle name="20 % – Zvýraznění3 3 2" xfId="153"/>
    <cellStyle name="20 % – Zvýraznění4" xfId="7" builtinId="42" customBuiltin="1"/>
    <cellStyle name="20 % – Zvýraznění4 2" xfId="8"/>
    <cellStyle name="20 % – Zvýraznění4 2 2" xfId="154"/>
    <cellStyle name="20 % – Zvýraznění4 3" xfId="118"/>
    <cellStyle name="20 % – Zvýraznění4 3 2" xfId="155"/>
    <cellStyle name="20 % – Zvýraznění5" xfId="9" builtinId="46" customBuiltin="1"/>
    <cellStyle name="20 % – Zvýraznění5 2" xfId="10"/>
    <cellStyle name="20 % – Zvýraznění5 2 2" xfId="156"/>
    <cellStyle name="20 % – Zvýraznění5 3" xfId="119"/>
    <cellStyle name="20 % – Zvýraznění5 3 2" xfId="157"/>
    <cellStyle name="20 % – Zvýraznění6" xfId="11" builtinId="50" customBuiltin="1"/>
    <cellStyle name="20 % – Zvýraznění6 2" xfId="12"/>
    <cellStyle name="20 % – Zvýraznění6 2 2" xfId="158"/>
    <cellStyle name="20 % – Zvýraznění6 3" xfId="120"/>
    <cellStyle name="20 % – Zvýraznění6 3 2" xfId="159"/>
    <cellStyle name="40 % – Zvýraznění1" xfId="13" builtinId="31" customBuiltin="1"/>
    <cellStyle name="40 % – Zvýraznění1 2" xfId="14"/>
    <cellStyle name="40 % – Zvýraznění1 2 2" xfId="160"/>
    <cellStyle name="40 % – Zvýraznění1 3" xfId="121"/>
    <cellStyle name="40 % – Zvýraznění1 3 2" xfId="161"/>
    <cellStyle name="40 % – Zvýraznění2" xfId="15" builtinId="35" customBuiltin="1"/>
    <cellStyle name="40 % – Zvýraznění2 2" xfId="16"/>
    <cellStyle name="40 % – Zvýraznění2 2 2" xfId="162"/>
    <cellStyle name="40 % – Zvýraznění2 3" xfId="122"/>
    <cellStyle name="40 % – Zvýraznění2 3 2" xfId="163"/>
    <cellStyle name="40 % – Zvýraznění3" xfId="17" builtinId="39" customBuiltin="1"/>
    <cellStyle name="40 % – Zvýraznění3 2" xfId="18"/>
    <cellStyle name="40 % – Zvýraznění3 2 2" xfId="164"/>
    <cellStyle name="40 % – Zvýraznění3 3" xfId="123"/>
    <cellStyle name="40 % – Zvýraznění3 3 2" xfId="165"/>
    <cellStyle name="40 % – Zvýraznění4" xfId="19" builtinId="43" customBuiltin="1"/>
    <cellStyle name="40 % – Zvýraznění4 2" xfId="20"/>
    <cellStyle name="40 % – Zvýraznění4 2 2" xfId="166"/>
    <cellStyle name="40 % – Zvýraznění4 3" xfId="124"/>
    <cellStyle name="40 % – Zvýraznění4 3 2" xfId="167"/>
    <cellStyle name="40 % – Zvýraznění5" xfId="21" builtinId="47" customBuiltin="1"/>
    <cellStyle name="40 % – Zvýraznění5 2" xfId="22"/>
    <cellStyle name="40 % – Zvýraznění5 2 2" xfId="168"/>
    <cellStyle name="40 % – Zvýraznění5 3" xfId="125"/>
    <cellStyle name="40 % – Zvýraznění5 3 2" xfId="169"/>
    <cellStyle name="40 % – Zvýraznění6" xfId="23" builtinId="51" customBuiltin="1"/>
    <cellStyle name="40 % – Zvýraznění6 2" xfId="24"/>
    <cellStyle name="40 % – Zvýraznění6 2 2" xfId="170"/>
    <cellStyle name="40 % – Zvýraznění6 3" xfId="126"/>
    <cellStyle name="40 % – Zvýraznění6 3 2" xfId="171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čárky 2" xfId="39"/>
    <cellStyle name="čárky 2 2" xfId="109"/>
    <cellStyle name="čárky 3" xfId="40"/>
    <cellStyle name="čárky 3 2" xfId="172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ázev 2" xfId="54"/>
    <cellStyle name="Neutrální" xfId="55" builtinId="28" customBuiltin="1"/>
    <cellStyle name="Neutrální 2" xfId="56"/>
    <cellStyle name="Normální" xfId="0" builtinId="0"/>
    <cellStyle name="Normální 10" xfId="57"/>
    <cellStyle name="Normální 10 2" xfId="108"/>
    <cellStyle name="Normální 10 2 2" xfId="127"/>
    <cellStyle name="Normální 10 2 2 2" xfId="173"/>
    <cellStyle name="Normální 10 2 3" xfId="174"/>
    <cellStyle name="Normální 10 3" xfId="128"/>
    <cellStyle name="Normální 10 3 2" xfId="175"/>
    <cellStyle name="Normální 10 4" xfId="146"/>
    <cellStyle name="Normální 11" xfId="129"/>
    <cellStyle name="Normální 11 2" xfId="137"/>
    <cellStyle name="Normální 11 3" xfId="176"/>
    <cellStyle name="Normální 12" xfId="177"/>
    <cellStyle name="Normální 12 2" xfId="178"/>
    <cellStyle name="Normální 13" xfId="179"/>
    <cellStyle name="Normální 14" xfId="189"/>
    <cellStyle name="normální 2" xfId="58"/>
    <cellStyle name="normální 2 2" xfId="110"/>
    <cellStyle name="Normální 3" xfId="59"/>
    <cellStyle name="Normální 4" xfId="60"/>
    <cellStyle name="Normální 5" xfId="61"/>
    <cellStyle name="Normální 5 2" xfId="111"/>
    <cellStyle name="Normální 5 2 2" xfId="112"/>
    <cellStyle name="Normální 5 3" xfId="130"/>
    <cellStyle name="Normální 5 3 2" xfId="180"/>
    <cellStyle name="Normální 5 4" xfId="145"/>
    <cellStyle name="Normální 6" xfId="62"/>
    <cellStyle name="Normální 6 2" xfId="131"/>
    <cellStyle name="Normální 6 2 2" xfId="181"/>
    <cellStyle name="Normální 6 3" xfId="142"/>
    <cellStyle name="Normální 7" xfId="63"/>
    <cellStyle name="Normální 7 2" xfId="132"/>
    <cellStyle name="Normální 7 2 2" xfId="182"/>
    <cellStyle name="Normální 7 3" xfId="143"/>
    <cellStyle name="Normální 8" xfId="64"/>
    <cellStyle name="Normální 8 2" xfId="133"/>
    <cellStyle name="Normální 8 2 2" xfId="183"/>
    <cellStyle name="Normální 8 3" xfId="144"/>
    <cellStyle name="Normální 9" xfId="65"/>
    <cellStyle name="Normální 9 2" xfId="134"/>
    <cellStyle name="Normální 9 2 2" xfId="184"/>
    <cellStyle name="Normální 9 3" xfId="147"/>
    <cellStyle name="normální_01 Sumář požad. odborů+návrh EO II. z 09-09-2009" xfId="66"/>
    <cellStyle name="normální_03 Podrobny_rozpis_rozpoctu_2010_Klíma" xfId="140"/>
    <cellStyle name="normální_03. Ekonomický" xfId="67"/>
    <cellStyle name="normální_05 Návrh rozpočtu 2009 - tabulky" xfId="113"/>
    <cellStyle name="normální_05. Návrh rozpočtu 2009 - rozpis příjmů 2" xfId="68"/>
    <cellStyle name="normální_05. Návrh rozpočtu 2009 - rozpis příjmů 3" xfId="136"/>
    <cellStyle name="normální_05. Návrh rozpočtu 2009 - rozpis příjmů_03. Tabulková část 2013" xfId="114"/>
    <cellStyle name="normální_07  Návrh rozpočtu 2010 - výdaje peněžních fondů" xfId="69"/>
    <cellStyle name="normální_2. čtení rozpočtu 2006 - příjmy" xfId="70"/>
    <cellStyle name="normální_2. Rozpočet 2007 - tabulky" xfId="71"/>
    <cellStyle name="normální_Rozpis výdajů 03 bez PO" xfId="72"/>
    <cellStyle name="normální_Rozpis výdajů 03 bez PO 2 2" xfId="73"/>
    <cellStyle name="normální_Rozpis výdajů 03 bez PO 3" xfId="74"/>
    <cellStyle name="normální_Rozpis výdajů 03 bez PO_03 Podrobny_rozpis_rozpoctu_2010_Klíma" xfId="141"/>
    <cellStyle name="normální_Rozpis výdajů 03 bez PO_03. Ekonomický" xfId="75"/>
    <cellStyle name="normální_Rozpis výdajů 03 bez PO_04 - OSMTVS" xfId="76"/>
    <cellStyle name="normální_Rozpis výdajů 03 bez PO_07  Návrh rozpočtu 2010 - výdaje peněžních fondů 2" xfId="77"/>
    <cellStyle name="normální_Rozpis výdajů 03 bez PO_UR 2008 1-168 tisk" xfId="78"/>
    <cellStyle name="normální_Rozpočet 2005 (ZK)" xfId="79"/>
    <cellStyle name="normální_Rozpočet 2005 (ZK) 2" xfId="139"/>
    <cellStyle name="normální_Rozpočet 2005 (ZK)_04 - OSMTVS" xfId="138"/>
    <cellStyle name="Poznámka" xfId="80" builtinId="10" customBuiltin="1"/>
    <cellStyle name="Poznámka 2" xfId="81"/>
    <cellStyle name="Poznámka 2 2" xfId="185"/>
    <cellStyle name="Poznámka 3" xfId="135"/>
    <cellStyle name="Poznámka 3 2" xfId="186"/>
    <cellStyle name="Procenta 2" xfId="187"/>
    <cellStyle name="Procenta 2 2" xfId="188"/>
    <cellStyle name="Propojená buňka" xfId="82" builtinId="24" customBuiltin="1"/>
    <cellStyle name="Propojená buňka 2" xfId="83"/>
    <cellStyle name="Správně" xfId="84" builtinId="26" customBuiltin="1"/>
    <cellStyle name="Správně 2" xfId="85"/>
    <cellStyle name="Text upozornění" xfId="86" builtinId="11" customBuiltin="1"/>
    <cellStyle name="Text upozornění 2" xfId="87"/>
    <cellStyle name="Vstup" xfId="88" builtinId="20" customBuiltin="1"/>
    <cellStyle name="Vstup 2" xfId="89"/>
    <cellStyle name="Výpočet" xfId="90" builtinId="22" customBuiltin="1"/>
    <cellStyle name="Výpočet 2" xfId="91"/>
    <cellStyle name="Výstup" xfId="92" builtinId="21" customBuiltin="1"/>
    <cellStyle name="Výstup 2" xfId="93"/>
    <cellStyle name="Vysvětlující text" xfId="94" builtinId="53" customBuiltin="1"/>
    <cellStyle name="Vysvětlující text 2" xfId="95"/>
    <cellStyle name="Zvýraznění 1" xfId="96" builtinId="29" customBuiltin="1"/>
    <cellStyle name="Zvýraznění 1 2" xfId="97"/>
    <cellStyle name="Zvýraznění 2" xfId="98" builtinId="33" customBuiltin="1"/>
    <cellStyle name="Zvýraznění 2 2" xfId="99"/>
    <cellStyle name="Zvýraznění 3" xfId="100" builtinId="37" customBuiltin="1"/>
    <cellStyle name="Zvýraznění 3 2" xfId="101"/>
    <cellStyle name="Zvýraznění 4" xfId="102" builtinId="41" customBuiltin="1"/>
    <cellStyle name="Zvýraznění 4 2" xfId="103"/>
    <cellStyle name="Zvýraznění 5" xfId="104" builtinId="45" customBuiltin="1"/>
    <cellStyle name="Zvýraznění 5 2" xfId="105"/>
    <cellStyle name="Zvýraznění 6" xfId="106" builtinId="49" customBuiltin="1"/>
    <cellStyle name="Zvýraznění 6 2" xfId="107"/>
  </cellStyles>
  <dxfs count="29">
    <dxf>
      <font>
        <color rgb="FFC0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FFCC"/>
      <color rgb="FFFF0066"/>
      <color rgb="FFFF99CC"/>
      <color rgb="FF0000FF"/>
      <color rgb="FFFFFF99"/>
      <color rgb="FFFF99FF"/>
      <color rgb="FF00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4</xdr:row>
      <xdr:rowOff>104775</xdr:rowOff>
    </xdr:from>
    <xdr:to>
      <xdr:col>6</xdr:col>
      <xdr:colOff>123825</xdr:colOff>
      <xdr:row>10</xdr:row>
      <xdr:rowOff>200025</xdr:rowOff>
    </xdr:to>
    <xdr:pic>
      <xdr:nvPicPr>
        <xdr:cNvPr id="2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239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57250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85725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857250" y="8439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75</xdr:row>
      <xdr:rowOff>0</xdr:rowOff>
    </xdr:from>
    <xdr:to>
      <xdr:col>2</xdr:col>
      <xdr:colOff>133350</xdr:colOff>
      <xdr:row>75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857250" y="13325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857250" y="3867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144</xdr:row>
      <xdr:rowOff>0</xdr:rowOff>
    </xdr:from>
    <xdr:to>
      <xdr:col>2</xdr:col>
      <xdr:colOff>133350</xdr:colOff>
      <xdr:row>144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57250" y="25374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144</xdr:row>
      <xdr:rowOff>0</xdr:rowOff>
    </xdr:from>
    <xdr:to>
      <xdr:col>2</xdr:col>
      <xdr:colOff>133350</xdr:colOff>
      <xdr:row>144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57250" y="25374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136</xdr:row>
      <xdr:rowOff>0</xdr:rowOff>
    </xdr:from>
    <xdr:to>
      <xdr:col>2</xdr:col>
      <xdr:colOff>133350</xdr:colOff>
      <xdr:row>136</xdr:row>
      <xdr:rowOff>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857250" y="23926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2975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42975" y="4362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942975" y="5819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94</xdr:row>
      <xdr:rowOff>0</xdr:rowOff>
    </xdr:from>
    <xdr:to>
      <xdr:col>2</xdr:col>
      <xdr:colOff>133350</xdr:colOff>
      <xdr:row>94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42975" y="17459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122</xdr:row>
      <xdr:rowOff>0</xdr:rowOff>
    </xdr:from>
    <xdr:to>
      <xdr:col>2</xdr:col>
      <xdr:colOff>133350</xdr:colOff>
      <xdr:row>122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42975" y="20335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04875" y="8439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904875" y="10067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61</xdr:row>
      <xdr:rowOff>0</xdr:rowOff>
    </xdr:from>
    <xdr:to>
      <xdr:col>2</xdr:col>
      <xdr:colOff>133350</xdr:colOff>
      <xdr:row>61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904875" y="1321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81</xdr:row>
      <xdr:rowOff>0</xdr:rowOff>
    </xdr:from>
    <xdr:to>
      <xdr:col>2</xdr:col>
      <xdr:colOff>133350</xdr:colOff>
      <xdr:row>81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904875" y="1676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7" name="Text Box 40"/>
        <xdr:cNvSpPr txBox="1">
          <a:spLocks noChangeArrowheads="1"/>
        </xdr:cNvSpPr>
      </xdr:nvSpPr>
      <xdr:spPr bwMode="auto">
        <a:xfrm>
          <a:off x="904875" y="408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191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</xdr:row>
      <xdr:rowOff>0</xdr:rowOff>
    </xdr:from>
    <xdr:to>
      <xdr:col>2</xdr:col>
      <xdr:colOff>133350</xdr:colOff>
      <xdr:row>17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1019175" y="2990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04875" y="3286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904875" y="5867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904875" y="5867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382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38200" y="349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133350</xdr:colOff>
      <xdr:row>45</xdr:row>
      <xdr:rowOff>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838200" y="7962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838200" y="6591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82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838200" y="349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133350</xdr:colOff>
      <xdr:row>45</xdr:row>
      <xdr:rowOff>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838200" y="7962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8200" y="6591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590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904875" y="3581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3" name="Text Box 24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904875" y="759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52</xdr:row>
      <xdr:rowOff>0</xdr:rowOff>
    </xdr:from>
    <xdr:to>
      <xdr:col>2</xdr:col>
      <xdr:colOff>133350</xdr:colOff>
      <xdr:row>52</xdr:row>
      <xdr:rowOff>0</xdr:rowOff>
    </xdr:to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904875" y="8391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142</xdr:row>
      <xdr:rowOff>0</xdr:rowOff>
    </xdr:from>
    <xdr:to>
      <xdr:col>2</xdr:col>
      <xdr:colOff>133350</xdr:colOff>
      <xdr:row>142</xdr:row>
      <xdr:rowOff>0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904875" y="21678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108</xdr:row>
      <xdr:rowOff>0</xdr:rowOff>
    </xdr:from>
    <xdr:to>
      <xdr:col>2</xdr:col>
      <xdr:colOff>133350</xdr:colOff>
      <xdr:row>108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04875" y="17154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1" name="Text Box 16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2" name="Text Box 17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3" name="Text Box 18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4" name="Text Box 19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5" name="Text Box 20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6" name="Text Box 21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7" name="Text Box 22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8" name="Text Box 23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29" name="Text Box 24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31" name="Text Box 26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904875" y="9972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27</xdr:row>
      <xdr:rowOff>0</xdr:rowOff>
    </xdr:from>
    <xdr:to>
      <xdr:col>2</xdr:col>
      <xdr:colOff>133350</xdr:colOff>
      <xdr:row>27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04875" y="5000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904875" y="6867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04875" y="3419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142875</xdr:colOff>
      <xdr:row>4</xdr:row>
      <xdr:rowOff>76200</xdr:rowOff>
    </xdr:from>
    <xdr:to>
      <xdr:col>6</xdr:col>
      <xdr:colOff>485775</xdr:colOff>
      <xdr:row>15</xdr:row>
      <xdr:rowOff>95250</xdr:rowOff>
    </xdr:to>
    <xdr:pic>
      <xdr:nvPicPr>
        <xdr:cNvPr id="3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4</xdr:row>
      <xdr:rowOff>76200</xdr:rowOff>
    </xdr:from>
    <xdr:to>
      <xdr:col>5</xdr:col>
      <xdr:colOff>466725</xdr:colOff>
      <xdr:row>15</xdr:row>
      <xdr:rowOff>95250</xdr:rowOff>
    </xdr:to>
    <xdr:pic>
      <xdr:nvPicPr>
        <xdr:cNvPr id="3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76300" y="3790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8763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876300" y="7781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106</xdr:row>
      <xdr:rowOff>0</xdr:rowOff>
    </xdr:from>
    <xdr:to>
      <xdr:col>2</xdr:col>
      <xdr:colOff>133350</xdr:colOff>
      <xdr:row>106</xdr:row>
      <xdr:rowOff>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876300" y="18383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134</xdr:row>
      <xdr:rowOff>0</xdr:rowOff>
    </xdr:from>
    <xdr:to>
      <xdr:col>2</xdr:col>
      <xdr:colOff>133350</xdr:colOff>
      <xdr:row>134</xdr:row>
      <xdr:rowOff>0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876300" y="22983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154</xdr:row>
      <xdr:rowOff>0</xdr:rowOff>
    </xdr:from>
    <xdr:to>
      <xdr:col>2</xdr:col>
      <xdr:colOff>133350</xdr:colOff>
      <xdr:row>154</xdr:row>
      <xdr:rowOff>0</xdr:rowOff>
    </xdr:to>
    <xdr:sp macro="" textlink="">
      <xdr:nvSpPr>
        <xdr:cNvPr id="19" name="Text Box 14"/>
        <xdr:cNvSpPr txBox="1">
          <a:spLocks noChangeArrowheads="1"/>
        </xdr:cNvSpPr>
      </xdr:nvSpPr>
      <xdr:spPr bwMode="auto">
        <a:xfrm>
          <a:off x="876300" y="27041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44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4400" y="3619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14400" y="3619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60</xdr:row>
      <xdr:rowOff>0</xdr:rowOff>
    </xdr:from>
    <xdr:to>
      <xdr:col>2</xdr:col>
      <xdr:colOff>133350</xdr:colOff>
      <xdr:row>60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14400" y="1203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60</xdr:row>
      <xdr:rowOff>0</xdr:rowOff>
    </xdr:from>
    <xdr:to>
      <xdr:col>2</xdr:col>
      <xdr:colOff>133350</xdr:colOff>
      <xdr:row>60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14400" y="1203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38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04875" y="364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85825" y="1819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5825" y="5991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885825" y="5991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105</xdr:row>
      <xdr:rowOff>0</xdr:rowOff>
    </xdr:from>
    <xdr:to>
      <xdr:col>2</xdr:col>
      <xdr:colOff>133350</xdr:colOff>
      <xdr:row>105</xdr:row>
      <xdr:rowOff>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885825" y="18173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131</xdr:row>
      <xdr:rowOff>0</xdr:rowOff>
    </xdr:from>
    <xdr:to>
      <xdr:col>2</xdr:col>
      <xdr:colOff>133350</xdr:colOff>
      <xdr:row>131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885825" y="22983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193</xdr:row>
      <xdr:rowOff>0</xdr:rowOff>
    </xdr:from>
    <xdr:to>
      <xdr:col>2</xdr:col>
      <xdr:colOff>133350</xdr:colOff>
      <xdr:row>193</xdr:row>
      <xdr:rowOff>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885825" y="44367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204</xdr:row>
      <xdr:rowOff>0</xdr:rowOff>
    </xdr:from>
    <xdr:to>
      <xdr:col>2</xdr:col>
      <xdr:colOff>133350</xdr:colOff>
      <xdr:row>204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85825" y="47034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204</xdr:row>
      <xdr:rowOff>0</xdr:rowOff>
    </xdr:from>
    <xdr:to>
      <xdr:col>2</xdr:col>
      <xdr:colOff>133350</xdr:colOff>
      <xdr:row>204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85825" y="47034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10" name="Text Box 40"/>
        <xdr:cNvSpPr txBox="1">
          <a:spLocks noChangeArrowheads="1"/>
        </xdr:cNvSpPr>
      </xdr:nvSpPr>
      <xdr:spPr bwMode="auto">
        <a:xfrm>
          <a:off x="885825" y="3962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76300" y="1704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52</xdr:row>
      <xdr:rowOff>0</xdr:rowOff>
    </xdr:from>
    <xdr:to>
      <xdr:col>2</xdr:col>
      <xdr:colOff>133350</xdr:colOff>
      <xdr:row>52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76300" y="10668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82</xdr:row>
      <xdr:rowOff>0</xdr:rowOff>
    </xdr:from>
    <xdr:to>
      <xdr:col>2</xdr:col>
      <xdr:colOff>133350</xdr:colOff>
      <xdr:row>82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76300" y="15039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115</xdr:row>
      <xdr:rowOff>0</xdr:rowOff>
    </xdr:from>
    <xdr:to>
      <xdr:col>2</xdr:col>
      <xdr:colOff>133350</xdr:colOff>
      <xdr:row>115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6300" y="20783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82</xdr:row>
      <xdr:rowOff>0</xdr:rowOff>
    </xdr:from>
    <xdr:to>
      <xdr:col>2</xdr:col>
      <xdr:colOff>133350</xdr:colOff>
      <xdr:row>82</xdr:row>
      <xdr:rowOff>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76300" y="15039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115</xdr:row>
      <xdr:rowOff>0</xdr:rowOff>
    </xdr:from>
    <xdr:to>
      <xdr:col>2</xdr:col>
      <xdr:colOff>133350</xdr:colOff>
      <xdr:row>115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76300" y="20783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8" name="Text Box 40"/>
        <xdr:cNvSpPr txBox="1">
          <a:spLocks noChangeArrowheads="1"/>
        </xdr:cNvSpPr>
      </xdr:nvSpPr>
      <xdr:spPr bwMode="auto">
        <a:xfrm>
          <a:off x="876300" y="3771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151</xdr:row>
      <xdr:rowOff>0</xdr:rowOff>
    </xdr:from>
    <xdr:to>
      <xdr:col>2</xdr:col>
      <xdr:colOff>133350</xdr:colOff>
      <xdr:row>151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876300" y="28155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151</xdr:row>
      <xdr:rowOff>0</xdr:rowOff>
    </xdr:from>
    <xdr:to>
      <xdr:col>2</xdr:col>
      <xdr:colOff>133350</xdr:colOff>
      <xdr:row>151</xdr:row>
      <xdr:rowOff>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876300" y="28155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132</xdr:row>
      <xdr:rowOff>0</xdr:rowOff>
    </xdr:from>
    <xdr:to>
      <xdr:col>2</xdr:col>
      <xdr:colOff>133350</xdr:colOff>
      <xdr:row>132</xdr:row>
      <xdr:rowOff>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876300" y="23850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47725" y="178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847725" y="66770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49</xdr:row>
      <xdr:rowOff>0</xdr:rowOff>
    </xdr:from>
    <xdr:to>
      <xdr:col>2</xdr:col>
      <xdr:colOff>133350</xdr:colOff>
      <xdr:row>49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847725" y="8696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99</xdr:row>
      <xdr:rowOff>0</xdr:rowOff>
    </xdr:from>
    <xdr:to>
      <xdr:col>2</xdr:col>
      <xdr:colOff>133350</xdr:colOff>
      <xdr:row>99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47725" y="16954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115</xdr:row>
      <xdr:rowOff>0</xdr:rowOff>
    </xdr:from>
    <xdr:to>
      <xdr:col>2</xdr:col>
      <xdr:colOff>133350</xdr:colOff>
      <xdr:row>115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847725" y="20050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115</xdr:row>
      <xdr:rowOff>0</xdr:rowOff>
    </xdr:from>
    <xdr:to>
      <xdr:col>2</xdr:col>
      <xdr:colOff>133350</xdr:colOff>
      <xdr:row>115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847725" y="20050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74</xdr:row>
      <xdr:rowOff>0</xdr:rowOff>
    </xdr:from>
    <xdr:to>
      <xdr:col>2</xdr:col>
      <xdr:colOff>133350</xdr:colOff>
      <xdr:row>74</xdr:row>
      <xdr:rowOff>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847725" y="12763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9" name="Text Box 40"/>
        <xdr:cNvSpPr txBox="1">
          <a:spLocks noChangeArrowheads="1"/>
        </xdr:cNvSpPr>
      </xdr:nvSpPr>
      <xdr:spPr bwMode="auto">
        <a:xfrm>
          <a:off x="847725" y="4095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39"/>
  <sheetViews>
    <sheetView tabSelected="1" zoomScaleNormal="100" workbookViewId="0">
      <selection activeCell="I8" sqref="I8"/>
    </sheetView>
  </sheetViews>
  <sheetFormatPr defaultRowHeight="12.75" x14ac:dyDescent="0.2"/>
  <cols>
    <col min="6" max="6" width="9.85546875" customWidth="1"/>
    <col min="262" max="262" width="9.85546875" customWidth="1"/>
    <col min="518" max="518" width="9.85546875" customWidth="1"/>
    <col min="774" max="774" width="9.85546875" customWidth="1"/>
    <col min="1030" max="1030" width="9.85546875" customWidth="1"/>
    <col min="1286" max="1286" width="9.85546875" customWidth="1"/>
    <col min="1542" max="1542" width="9.85546875" customWidth="1"/>
    <col min="1798" max="1798" width="9.85546875" customWidth="1"/>
    <col min="2054" max="2054" width="9.85546875" customWidth="1"/>
    <col min="2310" max="2310" width="9.85546875" customWidth="1"/>
    <col min="2566" max="2566" width="9.85546875" customWidth="1"/>
    <col min="2822" max="2822" width="9.85546875" customWidth="1"/>
    <col min="3078" max="3078" width="9.85546875" customWidth="1"/>
    <col min="3334" max="3334" width="9.85546875" customWidth="1"/>
    <col min="3590" max="3590" width="9.85546875" customWidth="1"/>
    <col min="3846" max="3846" width="9.85546875" customWidth="1"/>
    <col min="4102" max="4102" width="9.85546875" customWidth="1"/>
    <col min="4358" max="4358" width="9.85546875" customWidth="1"/>
    <col min="4614" max="4614" width="9.85546875" customWidth="1"/>
    <col min="4870" max="4870" width="9.85546875" customWidth="1"/>
    <col min="5126" max="5126" width="9.85546875" customWidth="1"/>
    <col min="5382" max="5382" width="9.85546875" customWidth="1"/>
    <col min="5638" max="5638" width="9.85546875" customWidth="1"/>
    <col min="5894" max="5894" width="9.85546875" customWidth="1"/>
    <col min="6150" max="6150" width="9.85546875" customWidth="1"/>
    <col min="6406" max="6406" width="9.85546875" customWidth="1"/>
    <col min="6662" max="6662" width="9.85546875" customWidth="1"/>
    <col min="6918" max="6918" width="9.85546875" customWidth="1"/>
    <col min="7174" max="7174" width="9.85546875" customWidth="1"/>
    <col min="7430" max="7430" width="9.85546875" customWidth="1"/>
    <col min="7686" max="7686" width="9.85546875" customWidth="1"/>
    <col min="7942" max="7942" width="9.85546875" customWidth="1"/>
    <col min="8198" max="8198" width="9.85546875" customWidth="1"/>
    <col min="8454" max="8454" width="9.85546875" customWidth="1"/>
    <col min="8710" max="8710" width="9.85546875" customWidth="1"/>
    <col min="8966" max="8966" width="9.85546875" customWidth="1"/>
    <col min="9222" max="9222" width="9.85546875" customWidth="1"/>
    <col min="9478" max="9478" width="9.85546875" customWidth="1"/>
    <col min="9734" max="9734" width="9.85546875" customWidth="1"/>
    <col min="9990" max="9990" width="9.85546875" customWidth="1"/>
    <col min="10246" max="10246" width="9.85546875" customWidth="1"/>
    <col min="10502" max="10502" width="9.85546875" customWidth="1"/>
    <col min="10758" max="10758" width="9.85546875" customWidth="1"/>
    <col min="11014" max="11014" width="9.85546875" customWidth="1"/>
    <col min="11270" max="11270" width="9.85546875" customWidth="1"/>
    <col min="11526" max="11526" width="9.85546875" customWidth="1"/>
    <col min="11782" max="11782" width="9.85546875" customWidth="1"/>
    <col min="12038" max="12038" width="9.85546875" customWidth="1"/>
    <col min="12294" max="12294" width="9.85546875" customWidth="1"/>
    <col min="12550" max="12550" width="9.85546875" customWidth="1"/>
    <col min="12806" max="12806" width="9.85546875" customWidth="1"/>
    <col min="13062" max="13062" width="9.85546875" customWidth="1"/>
    <col min="13318" max="13318" width="9.85546875" customWidth="1"/>
    <col min="13574" max="13574" width="9.85546875" customWidth="1"/>
    <col min="13830" max="13830" width="9.85546875" customWidth="1"/>
    <col min="14086" max="14086" width="9.85546875" customWidth="1"/>
    <col min="14342" max="14342" width="9.85546875" customWidth="1"/>
    <col min="14598" max="14598" width="9.85546875" customWidth="1"/>
    <col min="14854" max="14854" width="9.85546875" customWidth="1"/>
    <col min="15110" max="15110" width="9.85546875" customWidth="1"/>
    <col min="15366" max="15366" width="9.85546875" customWidth="1"/>
    <col min="15622" max="15622" width="9.85546875" customWidth="1"/>
    <col min="15878" max="15878" width="9.85546875" customWidth="1"/>
    <col min="16134" max="16134" width="9.85546875" customWidth="1"/>
  </cols>
  <sheetData>
    <row r="1" spans="1:10" ht="19.5" customHeight="1" x14ac:dyDescent="0.2">
      <c r="G1" s="3245"/>
      <c r="H1" s="3245"/>
      <c r="I1" s="3245"/>
      <c r="J1" s="3245"/>
    </row>
    <row r="2" spans="1:10" ht="35.25" x14ac:dyDescent="0.5">
      <c r="A2" s="3246" t="s">
        <v>2143</v>
      </c>
      <c r="B2" s="3246"/>
      <c r="C2" s="3246"/>
      <c r="D2" s="3246"/>
      <c r="E2" s="3246"/>
      <c r="F2" s="3246"/>
      <c r="G2" s="3246"/>
      <c r="H2" s="3246"/>
      <c r="I2" s="3246"/>
      <c r="J2" s="3246"/>
    </row>
    <row r="3" spans="1:10" x14ac:dyDescent="0.2">
      <c r="A3" s="2767"/>
    </row>
    <row r="4" spans="1:10" x14ac:dyDescent="0.2">
      <c r="A4" s="2767"/>
    </row>
    <row r="6" spans="1:10" x14ac:dyDescent="0.2">
      <c r="A6" s="2767"/>
    </row>
    <row r="7" spans="1:10" ht="25.5" x14ac:dyDescent="0.35">
      <c r="A7" s="2768"/>
    </row>
    <row r="8" spans="1:10" ht="27.75" x14ac:dyDescent="0.4">
      <c r="A8" s="2769"/>
    </row>
    <row r="9" spans="1:10" ht="27.75" x14ac:dyDescent="0.4">
      <c r="A9" s="2769"/>
    </row>
    <row r="10" spans="1:10" ht="27.75" x14ac:dyDescent="0.4">
      <c r="A10" s="2769"/>
    </row>
    <row r="11" spans="1:10" ht="41.25" customHeight="1" x14ac:dyDescent="0.3">
      <c r="A11" s="2770"/>
    </row>
    <row r="12" spans="1:10" ht="41.25" customHeight="1" x14ac:dyDescent="0.3">
      <c r="A12" s="2770"/>
    </row>
    <row r="13" spans="1:10" ht="20.25" x14ac:dyDescent="0.3">
      <c r="A13" s="2770"/>
    </row>
    <row r="14" spans="1:10" ht="20.25" customHeight="1" x14ac:dyDescent="0.2">
      <c r="A14" s="3247" t="s">
        <v>2265</v>
      </c>
      <c r="B14" s="3247"/>
      <c r="C14" s="3247"/>
      <c r="D14" s="3247"/>
      <c r="E14" s="3247"/>
      <c r="F14" s="3247"/>
      <c r="G14" s="3247"/>
      <c r="H14" s="3247"/>
      <c r="I14" s="3247"/>
      <c r="J14" s="3247"/>
    </row>
    <row r="15" spans="1:10" ht="32.25" customHeight="1" x14ac:dyDescent="0.2">
      <c r="A15" s="3247"/>
      <c r="B15" s="3247"/>
      <c r="C15" s="3247"/>
      <c r="D15" s="3247"/>
      <c r="E15" s="3247"/>
      <c r="F15" s="3247"/>
      <c r="G15" s="3247"/>
      <c r="H15" s="3247"/>
      <c r="I15" s="3247"/>
      <c r="J15" s="3247"/>
    </row>
    <row r="16" spans="1:10" x14ac:dyDescent="0.2">
      <c r="A16" s="2767"/>
    </row>
    <row r="17" spans="1:9" ht="12.75" customHeight="1" x14ac:dyDescent="0.25">
      <c r="A17" s="2771"/>
      <c r="B17" s="2772"/>
      <c r="C17" s="2772"/>
      <c r="D17" s="2772"/>
      <c r="E17" s="2772"/>
      <c r="F17" s="2772"/>
      <c r="G17" s="2772"/>
      <c r="H17" s="2772"/>
      <c r="I17" s="2772"/>
    </row>
    <row r="18" spans="1:9" x14ac:dyDescent="0.2">
      <c r="A18" s="2773"/>
      <c r="B18" s="2774"/>
      <c r="C18" s="2774"/>
      <c r="D18" s="2774"/>
      <c r="E18" s="2774"/>
      <c r="F18" s="2774"/>
      <c r="G18" s="2774"/>
      <c r="H18" s="2774"/>
    </row>
    <row r="19" spans="1:9" x14ac:dyDescent="0.2">
      <c r="A19" s="2773"/>
    </row>
    <row r="20" spans="1:9" x14ac:dyDescent="0.2">
      <c r="A20" s="2773"/>
    </row>
    <row r="21" spans="1:9" x14ac:dyDescent="0.2">
      <c r="A21" s="2773"/>
    </row>
    <row r="22" spans="1:9" x14ac:dyDescent="0.2">
      <c r="A22" s="2773"/>
    </row>
    <row r="23" spans="1:9" x14ac:dyDescent="0.2">
      <c r="A23" s="2773"/>
    </row>
    <row r="24" spans="1:9" x14ac:dyDescent="0.2">
      <c r="A24" s="2773"/>
    </row>
    <row r="25" spans="1:9" x14ac:dyDescent="0.2">
      <c r="A25" s="2773"/>
    </row>
    <row r="26" spans="1:9" x14ac:dyDescent="0.2">
      <c r="A26" s="2773"/>
    </row>
    <row r="27" spans="1:9" x14ac:dyDescent="0.2">
      <c r="A27" s="2773"/>
    </row>
    <row r="28" spans="1:9" x14ac:dyDescent="0.2">
      <c r="A28" s="2773"/>
    </row>
    <row r="29" spans="1:9" x14ac:dyDescent="0.2">
      <c r="A29" s="2773"/>
    </row>
    <row r="30" spans="1:9" x14ac:dyDescent="0.2">
      <c r="A30" s="2773"/>
    </row>
    <row r="31" spans="1:9" x14ac:dyDescent="0.2">
      <c r="A31" s="2773"/>
    </row>
    <row r="32" spans="1:9" x14ac:dyDescent="0.2">
      <c r="A32" s="2773"/>
    </row>
    <row r="33" spans="1:10" x14ac:dyDescent="0.2">
      <c r="A33" s="2773"/>
    </row>
    <row r="34" spans="1:10" x14ac:dyDescent="0.2">
      <c r="A34" s="2773"/>
    </row>
    <row r="39" spans="1:10" x14ac:dyDescent="0.2">
      <c r="A39" s="3248" t="s">
        <v>2266</v>
      </c>
      <c r="B39" s="3248"/>
      <c r="C39" s="3248"/>
      <c r="D39" s="3248"/>
      <c r="E39" s="3248"/>
      <c r="F39" s="3248"/>
      <c r="G39" s="3248"/>
      <c r="H39" s="3248"/>
      <c r="I39" s="3248"/>
      <c r="J39" s="3248"/>
    </row>
  </sheetData>
  <mergeCells count="4">
    <mergeCell ref="G1:J1"/>
    <mergeCell ref="A2:J2"/>
    <mergeCell ref="A14:J15"/>
    <mergeCell ref="A39:J39"/>
  </mergeCell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157"/>
  <sheetViews>
    <sheetView zoomScaleNormal="100" zoomScaleSheetLayoutView="100" workbookViewId="0">
      <selection activeCell="I29" sqref="I29:I30"/>
    </sheetView>
  </sheetViews>
  <sheetFormatPr defaultRowHeight="11.25" x14ac:dyDescent="0.2"/>
  <cols>
    <col min="1" max="1" width="9.28515625" style="12" bestFit="1" customWidth="1"/>
    <col min="2" max="2" width="3.5703125" style="13" customWidth="1"/>
    <col min="3" max="3" width="12.42578125" style="12" bestFit="1" customWidth="1"/>
    <col min="4" max="4" width="39" style="12" customWidth="1"/>
    <col min="5" max="6" width="11" style="12" customWidth="1"/>
    <col min="7" max="7" width="32.28515625" style="12" customWidth="1"/>
    <col min="8" max="8" width="21.42578125" style="13" customWidth="1"/>
    <col min="9" max="9" width="11" style="12" bestFit="1" customWidth="1"/>
    <col min="10" max="10" width="43.42578125" style="109" customWidth="1"/>
    <col min="11" max="11" width="9.140625" style="109"/>
    <col min="12" max="12" width="21.5703125" style="109" customWidth="1"/>
    <col min="13" max="16384" width="9.140625" style="12"/>
  </cols>
  <sheetData>
    <row r="1" spans="1:13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829"/>
      <c r="I1" s="225"/>
    </row>
    <row r="2" spans="1:13" ht="12.75" customHeight="1" x14ac:dyDescent="0.2">
      <c r="H2" s="769"/>
    </row>
    <row r="3" spans="1:13" s="1" customFormat="1" ht="15.75" x14ac:dyDescent="0.25">
      <c r="A3" s="3314" t="s">
        <v>659</v>
      </c>
      <c r="B3" s="3314"/>
      <c r="C3" s="3314"/>
      <c r="D3" s="3314"/>
      <c r="E3" s="3314"/>
      <c r="F3" s="3314"/>
      <c r="G3" s="3314"/>
      <c r="H3" s="653"/>
      <c r="J3" s="692"/>
      <c r="K3" s="692"/>
      <c r="L3" s="692"/>
    </row>
    <row r="4" spans="1:13" s="1" customFormat="1" ht="11.25" customHeight="1" x14ac:dyDescent="0.25">
      <c r="B4" s="72"/>
      <c r="C4" s="72"/>
      <c r="D4" s="72"/>
      <c r="E4" s="72"/>
      <c r="F4" s="72"/>
      <c r="G4" s="72"/>
      <c r="H4" s="72"/>
      <c r="J4" s="692"/>
      <c r="K4" s="692"/>
      <c r="L4" s="692"/>
    </row>
    <row r="5" spans="1:13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  <c r="J5" s="693"/>
      <c r="K5" s="693"/>
      <c r="L5" s="693"/>
    </row>
    <row r="6" spans="1:13" s="6" customFormat="1" ht="12" thickBot="1" x14ac:dyDescent="0.25">
      <c r="B6" s="5"/>
      <c r="C6" s="5"/>
      <c r="D6" s="5"/>
      <c r="E6" s="8" t="s">
        <v>165</v>
      </c>
      <c r="F6" s="433"/>
      <c r="G6" s="49"/>
      <c r="J6" s="484"/>
      <c r="K6" s="484"/>
      <c r="L6" s="484"/>
    </row>
    <row r="7" spans="1:13" s="10" customFormat="1" ht="12.75" customHeight="1" x14ac:dyDescent="0.2">
      <c r="B7" s="3356"/>
      <c r="C7" s="3351" t="s">
        <v>0</v>
      </c>
      <c r="D7" s="3348" t="s">
        <v>1</v>
      </c>
      <c r="E7" s="3342" t="s">
        <v>1577</v>
      </c>
      <c r="F7" s="787"/>
      <c r="G7" s="9"/>
      <c r="H7" s="9"/>
      <c r="I7" s="9"/>
      <c r="J7" s="694"/>
      <c r="K7" s="694"/>
      <c r="L7" s="695"/>
    </row>
    <row r="8" spans="1:13" s="6" customFormat="1" ht="12.75" customHeight="1" thickBot="1" x14ac:dyDescent="0.25">
      <c r="B8" s="3356"/>
      <c r="C8" s="3352"/>
      <c r="D8" s="3350"/>
      <c r="E8" s="3343"/>
      <c r="F8" s="787"/>
      <c r="G8" s="418"/>
      <c r="J8" s="484"/>
      <c r="K8" s="484"/>
      <c r="L8" s="484"/>
    </row>
    <row r="9" spans="1:13" s="6" customFormat="1" ht="12.75" customHeight="1" thickBot="1" x14ac:dyDescent="0.25">
      <c r="B9" s="73"/>
      <c r="C9" s="63" t="s">
        <v>2</v>
      </c>
      <c r="D9" s="56" t="s">
        <v>11</v>
      </c>
      <c r="E9" s="58">
        <f>SUM(E10:E13)</f>
        <v>57788.5</v>
      </c>
      <c r="F9" s="68"/>
      <c r="G9" s="640"/>
    </row>
    <row r="10" spans="1:13" s="14" customFormat="1" ht="12.75" customHeight="1" x14ac:dyDescent="0.2">
      <c r="B10" s="71"/>
      <c r="C10" s="75" t="s">
        <v>4</v>
      </c>
      <c r="D10" s="29" t="s">
        <v>9</v>
      </c>
      <c r="E10" s="189">
        <f>F20</f>
        <v>7000.5</v>
      </c>
      <c r="F10" s="70"/>
      <c r="G10" s="1393"/>
      <c r="H10" s="479"/>
      <c r="I10" s="1512"/>
      <c r="J10" s="1513"/>
      <c r="K10" s="1393"/>
      <c r="L10" s="1043"/>
    </row>
    <row r="11" spans="1:13" s="14" customFormat="1" ht="12.75" customHeight="1" x14ac:dyDescent="0.2">
      <c r="B11" s="71"/>
      <c r="C11" s="75" t="s">
        <v>5</v>
      </c>
      <c r="D11" s="29" t="s">
        <v>10</v>
      </c>
      <c r="E11" s="188">
        <f>F60</f>
        <v>11183</v>
      </c>
      <c r="F11" s="70"/>
      <c r="G11" s="1393"/>
      <c r="H11" s="479"/>
      <c r="I11" s="1512"/>
      <c r="J11" s="1513"/>
      <c r="K11" s="1393"/>
      <c r="L11" s="1043"/>
    </row>
    <row r="12" spans="1:13" s="14" customFormat="1" ht="12.75" customHeight="1" x14ac:dyDescent="0.2">
      <c r="B12" s="71"/>
      <c r="C12" s="77" t="s">
        <v>7</v>
      </c>
      <c r="D12" s="20" t="s">
        <v>13</v>
      </c>
      <c r="E12" s="190">
        <f>F90</f>
        <v>7705</v>
      </c>
      <c r="F12" s="70"/>
      <c r="G12" s="1393"/>
      <c r="H12" s="479"/>
      <c r="I12" s="1512"/>
      <c r="J12" s="1513"/>
      <c r="K12" s="1393"/>
      <c r="L12" s="1043"/>
    </row>
    <row r="13" spans="1:13" s="14" customFormat="1" ht="12.75" customHeight="1" thickBot="1" x14ac:dyDescent="0.25">
      <c r="B13" s="71"/>
      <c r="C13" s="78" t="s">
        <v>189</v>
      </c>
      <c r="D13" s="79" t="s">
        <v>213</v>
      </c>
      <c r="E13" s="191">
        <f>F142</f>
        <v>31900</v>
      </c>
      <c r="F13" s="70"/>
      <c r="G13" s="1393"/>
      <c r="H13" s="479"/>
      <c r="I13" s="1512"/>
      <c r="J13" s="1513"/>
      <c r="K13" s="1393"/>
      <c r="L13" s="1514"/>
      <c r="M13" s="1"/>
    </row>
    <row r="14" spans="1:13" s="1" customFormat="1" ht="12.75" customHeight="1" x14ac:dyDescent="0.25">
      <c r="B14" s="3"/>
      <c r="C14" s="2"/>
      <c r="D14" s="2"/>
      <c r="E14" s="2"/>
      <c r="F14" s="2"/>
      <c r="H14" s="110"/>
      <c r="I14" s="12"/>
      <c r="J14" s="109"/>
      <c r="K14" s="109"/>
      <c r="L14" s="12"/>
      <c r="M14" s="12"/>
    </row>
    <row r="15" spans="1:13" s="1" customFormat="1" ht="12.75" customHeight="1" x14ac:dyDescent="0.25">
      <c r="B15" s="3"/>
      <c r="C15" s="2"/>
      <c r="D15" s="2"/>
      <c r="E15" s="2"/>
      <c r="F15" s="2"/>
      <c r="H15" s="110"/>
      <c r="I15" s="12"/>
      <c r="J15" s="109"/>
      <c r="K15" s="109"/>
      <c r="L15" s="12"/>
      <c r="M15" s="12"/>
    </row>
    <row r="16" spans="1:13" ht="18.75" customHeight="1" x14ac:dyDescent="0.2">
      <c r="B16" s="110" t="s">
        <v>908</v>
      </c>
      <c r="C16" s="110"/>
      <c r="D16" s="110"/>
      <c r="E16" s="110"/>
      <c r="F16" s="110"/>
      <c r="G16" s="110"/>
      <c r="H16" s="49"/>
    </row>
    <row r="17" spans="1:15" ht="12.75" customHeight="1" thickBot="1" x14ac:dyDescent="0.25">
      <c r="B17" s="5"/>
      <c r="C17" s="5"/>
      <c r="D17" s="5"/>
      <c r="E17" s="34"/>
      <c r="F17" s="34"/>
      <c r="G17" s="433" t="s">
        <v>165</v>
      </c>
      <c r="H17" s="12"/>
      <c r="I17" s="109"/>
      <c r="L17" s="12"/>
    </row>
    <row r="18" spans="1:15" ht="12.75" customHeight="1" x14ac:dyDescent="0.2">
      <c r="A18" s="3367" t="s">
        <v>1453</v>
      </c>
      <c r="B18" s="3344" t="s">
        <v>166</v>
      </c>
      <c r="C18" s="3346" t="s">
        <v>660</v>
      </c>
      <c r="D18" s="3353" t="s">
        <v>181</v>
      </c>
      <c r="E18" s="3370" t="s">
        <v>1568</v>
      </c>
      <c r="F18" s="3342" t="s">
        <v>1454</v>
      </c>
      <c r="G18" s="3363" t="s">
        <v>186</v>
      </c>
      <c r="H18" s="12"/>
      <c r="I18" s="109"/>
      <c r="L18" s="12"/>
    </row>
    <row r="19" spans="1:15" ht="21" customHeight="1" thickBot="1" x14ac:dyDescent="0.25">
      <c r="A19" s="3368"/>
      <c r="B19" s="3369"/>
      <c r="C19" s="3366"/>
      <c r="D19" s="3354"/>
      <c r="E19" s="3371"/>
      <c r="F19" s="3343"/>
      <c r="G19" s="3364"/>
      <c r="H19" s="12"/>
      <c r="I19" s="696"/>
      <c r="L19" s="12"/>
    </row>
    <row r="20" spans="1:15" ht="15" customHeight="1" thickBot="1" x14ac:dyDescent="0.25">
      <c r="A20" s="1521">
        <f>A21+A24+A26+A33+A36+A39+A42+A44+A47+A49</f>
        <v>5040.5</v>
      </c>
      <c r="B20" s="1524" t="s">
        <v>172</v>
      </c>
      <c r="C20" s="1233" t="s">
        <v>169</v>
      </c>
      <c r="D20" s="1227" t="s">
        <v>174</v>
      </c>
      <c r="E20" s="1232">
        <f>E21+E24+E26+E33+E36+E39+E42+E44+E47+E49+E53</f>
        <v>7000.5</v>
      </c>
      <c r="F20" s="1232">
        <f>F21+F24+F26+F33+F36+F39+F42+F44+F47+F49+F53</f>
        <v>7000.5</v>
      </c>
      <c r="G20" s="1279" t="s">
        <v>167</v>
      </c>
      <c r="H20" s="12"/>
      <c r="I20" s="109"/>
      <c r="L20" s="12"/>
    </row>
    <row r="21" spans="1:15" ht="12" customHeight="1" x14ac:dyDescent="0.2">
      <c r="A21" s="1522">
        <f>SUM(A22:A23)</f>
        <v>150</v>
      </c>
      <c r="B21" s="464" t="s">
        <v>173</v>
      </c>
      <c r="C21" s="465" t="s">
        <v>167</v>
      </c>
      <c r="D21" s="1536" t="s">
        <v>661</v>
      </c>
      <c r="E21" s="830">
        <f>SUM(E22:E23)</f>
        <v>200</v>
      </c>
      <c r="F21" s="224">
        <f>SUM(F22:F23)</f>
        <v>200</v>
      </c>
      <c r="G21" s="1002"/>
      <c r="H21" s="12"/>
      <c r="I21" s="109"/>
      <c r="K21" s="371"/>
      <c r="L21" s="370"/>
      <c r="M21" s="370"/>
      <c r="N21" s="370"/>
    </row>
    <row r="22" spans="1:15" ht="12" customHeight="1" x14ac:dyDescent="0.25">
      <c r="A22" s="1008">
        <v>100</v>
      </c>
      <c r="B22" s="611" t="s">
        <v>184</v>
      </c>
      <c r="C22" s="612" t="s">
        <v>662</v>
      </c>
      <c r="D22" s="1537" t="s">
        <v>663</v>
      </c>
      <c r="E22" s="831">
        <v>150</v>
      </c>
      <c r="F22" s="203">
        <v>150</v>
      </c>
      <c r="G22" s="1527"/>
      <c r="H22" s="109"/>
      <c r="I22" s="2148"/>
      <c r="J22" s="2148"/>
      <c r="K22" s="2148"/>
      <c r="L22" s="703"/>
      <c r="M22" s="703"/>
      <c r="N22" s="703"/>
      <c r="O22" s="370"/>
    </row>
    <row r="23" spans="1:15" ht="12" customHeight="1" x14ac:dyDescent="0.25">
      <c r="A23" s="1008">
        <v>50</v>
      </c>
      <c r="B23" s="611" t="s">
        <v>184</v>
      </c>
      <c r="C23" s="612" t="s">
        <v>664</v>
      </c>
      <c r="D23" s="1537" t="s">
        <v>665</v>
      </c>
      <c r="E23" s="831">
        <v>50</v>
      </c>
      <c r="F23" s="203">
        <v>50</v>
      </c>
      <c r="G23" s="1527"/>
      <c r="H23" s="12"/>
      <c r="I23" s="2148"/>
      <c r="J23" s="2148"/>
      <c r="K23" s="2148"/>
      <c r="L23" s="703"/>
      <c r="M23" s="703"/>
      <c r="N23" s="703"/>
      <c r="O23" s="370"/>
    </row>
    <row r="24" spans="1:15" ht="12" customHeight="1" x14ac:dyDescent="0.25">
      <c r="A24" s="1167">
        <f>SUM(A25:A25)</f>
        <v>80</v>
      </c>
      <c r="B24" s="613" t="s">
        <v>173</v>
      </c>
      <c r="C24" s="614" t="s">
        <v>167</v>
      </c>
      <c r="D24" s="1538" t="s">
        <v>429</v>
      </c>
      <c r="E24" s="832">
        <f>SUM(E25:E25)</f>
        <v>100</v>
      </c>
      <c r="F24" s="141">
        <f>F25</f>
        <v>100</v>
      </c>
      <c r="G24" s="736"/>
      <c r="H24" s="12"/>
      <c r="I24" s="2148"/>
      <c r="J24" s="2148"/>
      <c r="K24" s="2148"/>
      <c r="L24" s="703"/>
      <c r="M24" s="703"/>
      <c r="N24" s="703"/>
      <c r="O24" s="370"/>
    </row>
    <row r="25" spans="1:15" ht="12" customHeight="1" x14ac:dyDescent="0.25">
      <c r="A25" s="1008">
        <v>80</v>
      </c>
      <c r="B25" s="615" t="s">
        <v>184</v>
      </c>
      <c r="C25" s="616" t="s">
        <v>666</v>
      </c>
      <c r="D25" s="1539" t="s">
        <v>667</v>
      </c>
      <c r="E25" s="831">
        <v>100</v>
      </c>
      <c r="F25" s="203">
        <v>100</v>
      </c>
      <c r="G25" s="1527"/>
      <c r="H25" s="12"/>
      <c r="I25" s="2148"/>
      <c r="J25" s="2148"/>
      <c r="K25" s="2148"/>
      <c r="L25" s="705"/>
      <c r="M25" s="705"/>
      <c r="N25" s="705"/>
      <c r="O25" s="370"/>
    </row>
    <row r="26" spans="1:15" ht="12" customHeight="1" x14ac:dyDescent="0.25">
      <c r="A26" s="1167">
        <f>SUM(A27:A32)</f>
        <v>1430</v>
      </c>
      <c r="B26" s="613" t="s">
        <v>173</v>
      </c>
      <c r="C26" s="614" t="s">
        <v>167</v>
      </c>
      <c r="D26" s="1538" t="s">
        <v>668</v>
      </c>
      <c r="E26" s="832">
        <f>SUM(E27:E32)</f>
        <v>1660</v>
      </c>
      <c r="F26" s="141">
        <f>SUM(F27:F32)</f>
        <v>1660</v>
      </c>
      <c r="G26" s="1176"/>
      <c r="H26" s="12"/>
      <c r="I26" s="2148"/>
      <c r="J26" s="2148"/>
      <c r="K26" s="2148"/>
      <c r="L26" s="370"/>
      <c r="M26" s="370"/>
      <c r="N26" s="370"/>
      <c r="O26" s="370"/>
    </row>
    <row r="27" spans="1:15" ht="12" customHeight="1" x14ac:dyDescent="0.25">
      <c r="A27" s="1008">
        <v>250</v>
      </c>
      <c r="B27" s="611" t="s">
        <v>184</v>
      </c>
      <c r="C27" s="612" t="s">
        <v>669</v>
      </c>
      <c r="D27" s="1537" t="s">
        <v>670</v>
      </c>
      <c r="E27" s="831">
        <v>250</v>
      </c>
      <c r="F27" s="203">
        <v>250</v>
      </c>
      <c r="G27" s="716"/>
      <c r="H27" s="12"/>
      <c r="I27" s="2148"/>
      <c r="J27" s="2148"/>
      <c r="K27" s="2148"/>
      <c r="L27" s="12"/>
      <c r="O27" s="370"/>
    </row>
    <row r="28" spans="1:15" ht="12" customHeight="1" x14ac:dyDescent="0.25">
      <c r="A28" s="1008">
        <v>100</v>
      </c>
      <c r="B28" s="611" t="s">
        <v>184</v>
      </c>
      <c r="C28" s="612" t="s">
        <v>671</v>
      </c>
      <c r="D28" s="1537" t="s">
        <v>672</v>
      </c>
      <c r="E28" s="831">
        <v>100</v>
      </c>
      <c r="F28" s="203">
        <v>100</v>
      </c>
      <c r="G28" s="716"/>
      <c r="H28" s="12"/>
      <c r="I28" s="2148"/>
      <c r="J28" s="2148"/>
      <c r="K28" s="2148"/>
      <c r="L28" s="12"/>
    </row>
    <row r="29" spans="1:15" ht="12" customHeight="1" x14ac:dyDescent="0.25">
      <c r="A29" s="1008">
        <v>250</v>
      </c>
      <c r="B29" s="611" t="s">
        <v>184</v>
      </c>
      <c r="C29" s="612" t="s">
        <v>673</v>
      </c>
      <c r="D29" s="1537" t="s">
        <v>674</v>
      </c>
      <c r="E29" s="831">
        <v>310</v>
      </c>
      <c r="F29" s="203">
        <v>310</v>
      </c>
      <c r="G29" s="1527"/>
      <c r="H29" s="12"/>
      <c r="I29" s="2148"/>
      <c r="J29" s="2148"/>
      <c r="K29" s="2148"/>
      <c r="L29" s="12"/>
    </row>
    <row r="30" spans="1:15" ht="12" customHeight="1" x14ac:dyDescent="0.25">
      <c r="A30" s="1008">
        <v>50</v>
      </c>
      <c r="B30" s="611" t="s">
        <v>184</v>
      </c>
      <c r="C30" s="612" t="s">
        <v>675</v>
      </c>
      <c r="D30" s="1537" t="s">
        <v>676</v>
      </c>
      <c r="E30" s="831">
        <v>50</v>
      </c>
      <c r="F30" s="203">
        <v>50</v>
      </c>
      <c r="G30" s="1527"/>
      <c r="H30" s="12"/>
      <c r="I30" s="2148"/>
      <c r="J30" s="2148"/>
      <c r="K30" s="2148"/>
      <c r="L30" s="12"/>
    </row>
    <row r="31" spans="1:15" ht="12" customHeight="1" x14ac:dyDescent="0.25">
      <c r="A31" s="1008">
        <v>600</v>
      </c>
      <c r="B31" s="611" t="s">
        <v>184</v>
      </c>
      <c r="C31" s="612" t="s">
        <v>677</v>
      </c>
      <c r="D31" s="1537" t="s">
        <v>678</v>
      </c>
      <c r="E31" s="831">
        <v>600</v>
      </c>
      <c r="F31" s="203">
        <v>600</v>
      </c>
      <c r="G31" s="1527"/>
      <c r="H31" s="12"/>
      <c r="I31" s="2148"/>
      <c r="J31" s="2148"/>
      <c r="K31" s="2148"/>
      <c r="L31" s="12"/>
    </row>
    <row r="32" spans="1:15" ht="12" customHeight="1" x14ac:dyDescent="0.25">
      <c r="A32" s="1008">
        <v>180</v>
      </c>
      <c r="B32" s="615" t="s">
        <v>184</v>
      </c>
      <c r="C32" s="616" t="s">
        <v>679</v>
      </c>
      <c r="D32" s="1537" t="s">
        <v>680</v>
      </c>
      <c r="E32" s="831">
        <v>350</v>
      </c>
      <c r="F32" s="203">
        <v>350</v>
      </c>
      <c r="G32" s="1528"/>
      <c r="H32" s="12"/>
      <c r="I32" s="2148"/>
      <c r="J32" s="2148"/>
      <c r="K32" s="2148"/>
      <c r="L32" s="12"/>
    </row>
    <row r="33" spans="1:14" ht="12" customHeight="1" x14ac:dyDescent="0.25">
      <c r="A33" s="1167">
        <f>SUM(A34:A35)</f>
        <v>580</v>
      </c>
      <c r="B33" s="613" t="s">
        <v>173</v>
      </c>
      <c r="C33" s="614" t="s">
        <v>167</v>
      </c>
      <c r="D33" s="1538" t="s">
        <v>681</v>
      </c>
      <c r="E33" s="832">
        <f>SUM(E34:E35)</f>
        <v>770</v>
      </c>
      <c r="F33" s="141">
        <v>770</v>
      </c>
      <c r="G33" s="1529"/>
      <c r="H33" s="12"/>
      <c r="I33" s="2148"/>
      <c r="J33" s="2148"/>
      <c r="K33" s="2148"/>
      <c r="L33" s="12"/>
    </row>
    <row r="34" spans="1:14" ht="12" customHeight="1" x14ac:dyDescent="0.25">
      <c r="A34" s="1008">
        <v>250</v>
      </c>
      <c r="B34" s="615" t="s">
        <v>184</v>
      </c>
      <c r="C34" s="616" t="s">
        <v>682</v>
      </c>
      <c r="D34" s="1537" t="s">
        <v>683</v>
      </c>
      <c r="E34" s="831">
        <v>300</v>
      </c>
      <c r="F34" s="203">
        <v>300</v>
      </c>
      <c r="G34" s="1527"/>
      <c r="H34" s="12"/>
      <c r="I34" s="2148"/>
      <c r="J34" s="2148"/>
      <c r="K34" s="2148"/>
      <c r="L34" s="12"/>
    </row>
    <row r="35" spans="1:14" ht="22.5" x14ac:dyDescent="0.25">
      <c r="A35" s="1008">
        <v>330</v>
      </c>
      <c r="B35" s="615" t="s">
        <v>184</v>
      </c>
      <c r="C35" s="616" t="s">
        <v>684</v>
      </c>
      <c r="D35" s="1537" t="s">
        <v>685</v>
      </c>
      <c r="E35" s="831">
        <v>470</v>
      </c>
      <c r="F35" s="203">
        <v>470</v>
      </c>
      <c r="G35" s="713" t="s">
        <v>2142</v>
      </c>
      <c r="H35" s="12"/>
      <c r="I35" s="2148"/>
      <c r="J35" s="2148"/>
      <c r="K35" s="2148"/>
      <c r="L35" s="12"/>
    </row>
    <row r="36" spans="1:14" ht="12" customHeight="1" x14ac:dyDescent="0.25">
      <c r="A36" s="1167">
        <f>SUM(A37:A38)</f>
        <v>400</v>
      </c>
      <c r="B36" s="613" t="s">
        <v>173</v>
      </c>
      <c r="C36" s="614" t="s">
        <v>167</v>
      </c>
      <c r="D36" s="1538" t="s">
        <v>686</v>
      </c>
      <c r="E36" s="832">
        <f>SUM(E37:E38)</f>
        <v>400</v>
      </c>
      <c r="F36" s="141">
        <f>SUM(F37:F38)</f>
        <v>400</v>
      </c>
      <c r="G36" s="1529"/>
      <c r="H36" s="122"/>
      <c r="I36" s="2148"/>
      <c r="J36" s="2148"/>
      <c r="K36" s="2148"/>
      <c r="L36" s="122"/>
      <c r="M36" s="122"/>
      <c r="N36" s="122"/>
    </row>
    <row r="37" spans="1:14" s="122" customFormat="1" ht="12" customHeight="1" x14ac:dyDescent="0.25">
      <c r="A37" s="1008">
        <v>150</v>
      </c>
      <c r="B37" s="611" t="s">
        <v>184</v>
      </c>
      <c r="C37" s="612" t="s">
        <v>1034</v>
      </c>
      <c r="D37" s="1537" t="s">
        <v>687</v>
      </c>
      <c r="E37" s="831">
        <v>150</v>
      </c>
      <c r="F37" s="203">
        <v>150</v>
      </c>
      <c r="G37" s="1530"/>
      <c r="H37" s="12"/>
      <c r="I37" s="2148"/>
      <c r="J37" s="2148"/>
      <c r="K37" s="2148"/>
      <c r="L37" s="12"/>
      <c r="M37" s="12"/>
      <c r="N37" s="12"/>
    </row>
    <row r="38" spans="1:14" ht="12" customHeight="1" x14ac:dyDescent="0.2">
      <c r="A38" s="1008">
        <v>250</v>
      </c>
      <c r="B38" s="615" t="s">
        <v>184</v>
      </c>
      <c r="C38" s="616" t="s">
        <v>688</v>
      </c>
      <c r="D38" s="467" t="s">
        <v>689</v>
      </c>
      <c r="E38" s="831">
        <v>250</v>
      </c>
      <c r="F38" s="203">
        <v>250</v>
      </c>
      <c r="G38" s="1527"/>
      <c r="H38" s="12"/>
      <c r="I38" s="109"/>
      <c r="L38" s="12"/>
    </row>
    <row r="39" spans="1:14" ht="12" customHeight="1" x14ac:dyDescent="0.2">
      <c r="A39" s="1167">
        <f>SUM(A40:A41)</f>
        <v>500</v>
      </c>
      <c r="B39" s="613" t="s">
        <v>173</v>
      </c>
      <c r="C39" s="614" t="s">
        <v>167</v>
      </c>
      <c r="D39" s="1538" t="s">
        <v>690</v>
      </c>
      <c r="E39" s="832">
        <f>SUM(E40:E41)</f>
        <v>300</v>
      </c>
      <c r="F39" s="141">
        <v>300</v>
      </c>
      <c r="G39" s="1529"/>
      <c r="H39" s="12"/>
      <c r="I39" s="109"/>
      <c r="L39" s="12"/>
    </row>
    <row r="40" spans="1:14" x14ac:dyDescent="0.2">
      <c r="A40" s="1008">
        <v>500</v>
      </c>
      <c r="B40" s="615" t="s">
        <v>184</v>
      </c>
      <c r="C40" s="616" t="s">
        <v>691</v>
      </c>
      <c r="D40" s="1539" t="s">
        <v>1031</v>
      </c>
      <c r="E40" s="831">
        <v>300</v>
      </c>
      <c r="F40" s="203">
        <v>300</v>
      </c>
      <c r="G40" s="713"/>
      <c r="H40" s="12"/>
      <c r="I40" s="109" t="s">
        <v>1797</v>
      </c>
      <c r="L40" s="12"/>
    </row>
    <row r="41" spans="1:14" x14ac:dyDescent="0.2">
      <c r="A41" s="1008">
        <v>0</v>
      </c>
      <c r="B41" s="706" t="s">
        <v>184</v>
      </c>
      <c r="C41" s="617" t="s">
        <v>1029</v>
      </c>
      <c r="D41" s="1540" t="s">
        <v>954</v>
      </c>
      <c r="E41" s="831"/>
      <c r="F41" s="203"/>
      <c r="G41" s="713"/>
      <c r="H41" s="12"/>
      <c r="I41" s="109"/>
      <c r="L41" s="12"/>
    </row>
    <row r="42" spans="1:14" ht="12" customHeight="1" x14ac:dyDescent="0.2">
      <c r="A42" s="1167">
        <f>SUM(A43:A43)</f>
        <v>900</v>
      </c>
      <c r="B42" s="613" t="s">
        <v>173</v>
      </c>
      <c r="C42" s="614" t="s">
        <v>167</v>
      </c>
      <c r="D42" s="1538" t="s">
        <v>692</v>
      </c>
      <c r="E42" s="832">
        <f>SUM(E43:E43)</f>
        <v>700</v>
      </c>
      <c r="F42" s="141">
        <f>SUM(F43)</f>
        <v>700</v>
      </c>
      <c r="G42" s="2149"/>
      <c r="H42" s="12"/>
      <c r="I42" s="109"/>
      <c r="L42" s="12"/>
    </row>
    <row r="43" spans="1:14" ht="12" customHeight="1" x14ac:dyDescent="0.2">
      <c r="A43" s="1008">
        <v>900</v>
      </c>
      <c r="B43" s="1330" t="s">
        <v>184</v>
      </c>
      <c r="C43" s="1331" t="s">
        <v>693</v>
      </c>
      <c r="D43" s="1539" t="s">
        <v>694</v>
      </c>
      <c r="E43" s="831">
        <v>700</v>
      </c>
      <c r="F43" s="203">
        <v>700</v>
      </c>
      <c r="G43" s="1532"/>
      <c r="H43" s="482"/>
    </row>
    <row r="44" spans="1:14" ht="12" customHeight="1" x14ac:dyDescent="0.2">
      <c r="A44" s="1167">
        <f>A45+A46</f>
        <v>710</v>
      </c>
      <c r="B44" s="613" t="s">
        <v>173</v>
      </c>
      <c r="C44" s="614" t="s">
        <v>167</v>
      </c>
      <c r="D44" s="1538" t="s">
        <v>1030</v>
      </c>
      <c r="E44" s="832">
        <f>E45+E46</f>
        <v>750</v>
      </c>
      <c r="F44" s="141">
        <v>750</v>
      </c>
      <c r="G44" s="1531"/>
      <c r="H44" s="482"/>
    </row>
    <row r="45" spans="1:14" ht="12" customHeight="1" x14ac:dyDescent="0.2">
      <c r="A45" s="1008">
        <v>560</v>
      </c>
      <c r="B45" s="1330" t="s">
        <v>184</v>
      </c>
      <c r="C45" s="1331">
        <v>1792130000</v>
      </c>
      <c r="D45" s="1539" t="s">
        <v>1030</v>
      </c>
      <c r="E45" s="831">
        <v>450</v>
      </c>
      <c r="F45" s="203">
        <v>450</v>
      </c>
      <c r="G45" s="1532"/>
      <c r="H45" s="482"/>
    </row>
    <row r="46" spans="1:14" x14ac:dyDescent="0.2">
      <c r="A46" s="1008">
        <v>150</v>
      </c>
      <c r="B46" s="706"/>
      <c r="C46" s="617" t="s">
        <v>1579</v>
      </c>
      <c r="D46" s="1540" t="s">
        <v>1360</v>
      </c>
      <c r="E46" s="833">
        <v>300</v>
      </c>
      <c r="F46" s="141">
        <v>300</v>
      </c>
      <c r="G46" s="2150"/>
      <c r="H46" s="482"/>
    </row>
    <row r="47" spans="1:14" ht="12" customHeight="1" x14ac:dyDescent="0.2">
      <c r="A47" s="1167"/>
      <c r="B47" s="613" t="s">
        <v>173</v>
      </c>
      <c r="C47" s="614" t="s">
        <v>167</v>
      </c>
      <c r="D47" s="1538" t="s">
        <v>1033</v>
      </c>
      <c r="E47" s="832">
        <f>E48</f>
        <v>1000</v>
      </c>
      <c r="F47" s="1179">
        <f>F48</f>
        <v>1000</v>
      </c>
      <c r="G47" s="1531"/>
      <c r="H47" s="482"/>
    </row>
    <row r="48" spans="1:14" ht="12" customHeight="1" x14ac:dyDescent="0.2">
      <c r="A48" s="1168">
        <v>0</v>
      </c>
      <c r="B48" s="995" t="s">
        <v>184</v>
      </c>
      <c r="C48" s="993" t="s">
        <v>1359</v>
      </c>
      <c r="D48" s="1541" t="s">
        <v>1033</v>
      </c>
      <c r="E48" s="835">
        <v>1000</v>
      </c>
      <c r="F48" s="143">
        <v>1000</v>
      </c>
      <c r="G48" s="1533"/>
      <c r="H48" s="482"/>
    </row>
    <row r="49" spans="1:14" s="1520" customFormat="1" ht="15" x14ac:dyDescent="0.25">
      <c r="A49" s="1172">
        <f>SUM(A50:A52)</f>
        <v>290.5</v>
      </c>
      <c r="B49" s="2151" t="s">
        <v>173</v>
      </c>
      <c r="C49" s="1535" t="s">
        <v>167</v>
      </c>
      <c r="D49" s="1542" t="s">
        <v>1581</v>
      </c>
      <c r="E49" s="1545">
        <f>SUM(E50:E52)</f>
        <v>320.5</v>
      </c>
      <c r="F49" s="1179">
        <f>SUM(F50:F52)</f>
        <v>320.5</v>
      </c>
      <c r="G49" s="1534"/>
      <c r="I49" s="2152"/>
      <c r="J49" s="2152"/>
      <c r="K49" s="2152"/>
    </row>
    <row r="50" spans="1:14" ht="12" customHeight="1" x14ac:dyDescent="0.2">
      <c r="A50" s="1008">
        <v>200</v>
      </c>
      <c r="B50" s="2153" t="s">
        <v>184</v>
      </c>
      <c r="C50" s="208" t="s">
        <v>1400</v>
      </c>
      <c r="D50" s="467" t="s">
        <v>1361</v>
      </c>
      <c r="E50" s="831">
        <v>200</v>
      </c>
      <c r="F50" s="143">
        <v>200</v>
      </c>
      <c r="G50" s="1532"/>
      <c r="H50" s="482"/>
    </row>
    <row r="51" spans="1:14" ht="12" customHeight="1" x14ac:dyDescent="0.2">
      <c r="A51" s="1145">
        <v>60.5</v>
      </c>
      <c r="B51" s="2154" t="s">
        <v>184</v>
      </c>
      <c r="C51" s="208" t="s">
        <v>1399</v>
      </c>
      <c r="D51" s="1543" t="s">
        <v>955</v>
      </c>
      <c r="E51" s="833">
        <v>60.5</v>
      </c>
      <c r="F51" s="143">
        <v>60.5</v>
      </c>
      <c r="G51" s="1531"/>
      <c r="H51" s="482"/>
    </row>
    <row r="52" spans="1:14" ht="12" customHeight="1" x14ac:dyDescent="0.2">
      <c r="A52" s="1523">
        <v>30</v>
      </c>
      <c r="B52" s="2155" t="s">
        <v>184</v>
      </c>
      <c r="C52" s="220" t="s">
        <v>1580</v>
      </c>
      <c r="D52" s="596" t="s">
        <v>1032</v>
      </c>
      <c r="E52" s="1126">
        <v>60</v>
      </c>
      <c r="F52" s="143">
        <v>60</v>
      </c>
      <c r="G52" s="1531"/>
      <c r="H52" s="482"/>
    </row>
    <row r="53" spans="1:14" ht="23.25" thickBot="1" x14ac:dyDescent="0.25">
      <c r="A53" s="1526">
        <v>0</v>
      </c>
      <c r="B53" s="1525" t="s">
        <v>173</v>
      </c>
      <c r="C53" s="2156" t="s">
        <v>1798</v>
      </c>
      <c r="D53" s="1544" t="s">
        <v>1578</v>
      </c>
      <c r="E53" s="1546">
        <v>800</v>
      </c>
      <c r="F53" s="1307">
        <v>800</v>
      </c>
      <c r="G53" s="2157"/>
      <c r="H53" s="482"/>
    </row>
    <row r="54" spans="1:14" ht="12" customHeight="1" x14ac:dyDescent="0.2">
      <c r="A54" s="1519"/>
      <c r="B54" s="1515"/>
      <c r="C54" s="1516"/>
      <c r="D54" s="1517"/>
      <c r="E54" s="1519"/>
      <c r="F54" s="1519"/>
      <c r="G54" s="1518"/>
      <c r="H54" s="499"/>
    </row>
    <row r="55" spans="1:14" ht="12" customHeight="1" x14ac:dyDescent="0.2">
      <c r="A55" s="1519"/>
      <c r="B55" s="1515"/>
      <c r="C55" s="1516"/>
      <c r="D55" s="1517"/>
      <c r="E55" s="1519"/>
      <c r="F55" s="1519"/>
      <c r="G55" s="1518"/>
      <c r="H55" s="499"/>
    </row>
    <row r="56" spans="1:14" ht="18.75" customHeight="1" x14ac:dyDescent="0.2">
      <c r="B56" s="110" t="s">
        <v>909</v>
      </c>
      <c r="C56" s="38"/>
      <c r="D56" s="38"/>
      <c r="E56" s="38"/>
      <c r="F56" s="38"/>
      <c r="G56" s="38"/>
      <c r="H56" s="49"/>
    </row>
    <row r="57" spans="1:14" ht="12" thickBot="1" x14ac:dyDescent="0.25">
      <c r="B57" s="5"/>
      <c r="C57" s="5"/>
      <c r="D57" s="5"/>
      <c r="E57" s="34"/>
      <c r="F57" s="34"/>
      <c r="G57" s="433" t="s">
        <v>165</v>
      </c>
      <c r="H57" s="12"/>
      <c r="I57" s="109"/>
      <c r="L57" s="12"/>
    </row>
    <row r="58" spans="1:14" ht="11.25" customHeight="1" x14ac:dyDescent="0.2">
      <c r="A58" s="3332" t="s">
        <v>1453</v>
      </c>
      <c r="B58" s="3357" t="s">
        <v>166</v>
      </c>
      <c r="C58" s="3346" t="s">
        <v>695</v>
      </c>
      <c r="D58" s="3348" t="s">
        <v>188</v>
      </c>
      <c r="E58" s="3340" t="s">
        <v>1568</v>
      </c>
      <c r="F58" s="3342" t="s">
        <v>1454</v>
      </c>
      <c r="G58" s="3329" t="s">
        <v>186</v>
      </c>
      <c r="H58" s="12"/>
      <c r="I58" s="109"/>
      <c r="L58" s="12"/>
    </row>
    <row r="59" spans="1:14" ht="21" customHeight="1" thickBot="1" x14ac:dyDescent="0.25">
      <c r="A59" s="3333"/>
      <c r="B59" s="3365"/>
      <c r="C59" s="3366"/>
      <c r="D59" s="3350"/>
      <c r="E59" s="3341"/>
      <c r="F59" s="3343"/>
      <c r="G59" s="3330"/>
      <c r="H59" s="12"/>
      <c r="I59" s="109"/>
      <c r="L59" s="12"/>
    </row>
    <row r="60" spans="1:14" ht="15" customHeight="1" thickBot="1" x14ac:dyDescent="0.3">
      <c r="A60" s="461">
        <f>A61</f>
        <v>10993</v>
      </c>
      <c r="B60" s="1003" t="s">
        <v>172</v>
      </c>
      <c r="C60" s="463" t="s">
        <v>169</v>
      </c>
      <c r="D60" s="462" t="s">
        <v>174</v>
      </c>
      <c r="E60" s="1551">
        <f>E61</f>
        <v>11183</v>
      </c>
      <c r="F60" s="461">
        <f>F61</f>
        <v>11183</v>
      </c>
      <c r="G60" s="1279" t="s">
        <v>167</v>
      </c>
      <c r="H60" s="12"/>
      <c r="I60" s="2158"/>
      <c r="J60" s="2158"/>
      <c r="K60" s="2158"/>
      <c r="L60" s="12"/>
    </row>
    <row r="61" spans="1:14" ht="15" x14ac:dyDescent="0.25">
      <c r="A61" s="1001">
        <f>SUM(A62:A83)</f>
        <v>10993</v>
      </c>
      <c r="B61" s="1548" t="s">
        <v>172</v>
      </c>
      <c r="C61" s="999" t="s">
        <v>167</v>
      </c>
      <c r="D61" s="998" t="s">
        <v>668</v>
      </c>
      <c r="E61" s="1552">
        <f>SUM(E62:E83)</f>
        <v>11183</v>
      </c>
      <c r="F61" s="997">
        <f>SUM(F62:F83)</f>
        <v>11183</v>
      </c>
      <c r="G61" s="1002"/>
      <c r="H61" s="132"/>
      <c r="I61" s="2159"/>
      <c r="J61" s="2159"/>
      <c r="K61" s="2159"/>
      <c r="L61" s="132"/>
      <c r="M61" s="132"/>
      <c r="N61" s="132"/>
    </row>
    <row r="62" spans="1:14" ht="12" customHeight="1" x14ac:dyDescent="0.25">
      <c r="A62" s="2160">
        <v>7903</v>
      </c>
      <c r="B62" s="709" t="s">
        <v>172</v>
      </c>
      <c r="C62" s="2161">
        <v>1744000000</v>
      </c>
      <c r="D62" s="2162" t="s">
        <v>1362</v>
      </c>
      <c r="E62" s="2163">
        <v>7903</v>
      </c>
      <c r="F62" s="203">
        <v>7903</v>
      </c>
      <c r="G62" s="1334"/>
      <c r="H62" s="707"/>
      <c r="I62" s="2158"/>
      <c r="J62" s="2158"/>
      <c r="K62" s="2158"/>
    </row>
    <row r="63" spans="1:14" s="132" customFormat="1" ht="12" customHeight="1" x14ac:dyDescent="0.25">
      <c r="A63" s="2160">
        <v>1100</v>
      </c>
      <c r="B63" s="207" t="s">
        <v>172</v>
      </c>
      <c r="C63" s="2161">
        <v>2700020000</v>
      </c>
      <c r="D63" s="2162" t="s">
        <v>689</v>
      </c>
      <c r="E63" s="2163">
        <v>1100</v>
      </c>
      <c r="F63" s="203">
        <v>1100</v>
      </c>
      <c r="G63" s="271"/>
      <c r="I63" s="2159"/>
      <c r="J63" s="2159"/>
      <c r="K63" s="2159"/>
    </row>
    <row r="64" spans="1:14" s="132" customFormat="1" ht="12" customHeight="1" x14ac:dyDescent="0.25">
      <c r="A64" s="2160">
        <v>410</v>
      </c>
      <c r="B64" s="207" t="s">
        <v>172</v>
      </c>
      <c r="C64" s="2161">
        <v>2700030000</v>
      </c>
      <c r="D64" s="2162" t="s">
        <v>1035</v>
      </c>
      <c r="E64" s="2163">
        <v>410</v>
      </c>
      <c r="F64" s="203">
        <v>410</v>
      </c>
      <c r="G64" s="716"/>
      <c r="I64" s="2159"/>
      <c r="J64" s="2159"/>
      <c r="K64" s="2159"/>
    </row>
    <row r="65" spans="1:12" ht="22.5" x14ac:dyDescent="0.25">
      <c r="A65" s="2164">
        <v>400</v>
      </c>
      <c r="B65" s="1549" t="s">
        <v>172</v>
      </c>
      <c r="C65" s="2165">
        <v>2800050000</v>
      </c>
      <c r="D65" s="2166" t="s">
        <v>1363</v>
      </c>
      <c r="E65" s="2167">
        <v>400</v>
      </c>
      <c r="F65" s="1127">
        <v>400</v>
      </c>
      <c r="G65" s="1547"/>
      <c r="H65" s="707"/>
      <c r="I65" s="2158"/>
      <c r="J65" s="2158"/>
      <c r="K65" s="2158"/>
    </row>
    <row r="66" spans="1:12" s="132" customFormat="1" ht="12" customHeight="1" x14ac:dyDescent="0.25">
      <c r="A66" s="2160">
        <v>120</v>
      </c>
      <c r="B66" s="207" t="s">
        <v>172</v>
      </c>
      <c r="C66" s="2161">
        <v>2800080000</v>
      </c>
      <c r="D66" s="2162" t="s">
        <v>1036</v>
      </c>
      <c r="E66" s="2163">
        <v>120</v>
      </c>
      <c r="F66" s="203">
        <v>120</v>
      </c>
      <c r="G66" s="716"/>
      <c r="I66" s="2159"/>
      <c r="J66" s="2159"/>
      <c r="K66" s="2159"/>
    </row>
    <row r="67" spans="1:12" s="132" customFormat="1" ht="12" customHeight="1" x14ac:dyDescent="0.25">
      <c r="A67" s="2160">
        <v>60</v>
      </c>
      <c r="B67" s="207" t="s">
        <v>172</v>
      </c>
      <c r="C67" s="2161">
        <v>2800090000</v>
      </c>
      <c r="D67" s="2162" t="s">
        <v>696</v>
      </c>
      <c r="E67" s="2163">
        <v>60</v>
      </c>
      <c r="F67" s="203">
        <v>60</v>
      </c>
      <c r="G67" s="716"/>
      <c r="I67" s="2159"/>
      <c r="J67" s="2159"/>
      <c r="K67" s="2159"/>
    </row>
    <row r="68" spans="1:12" s="132" customFormat="1" ht="12" customHeight="1" x14ac:dyDescent="0.25">
      <c r="A68" s="2160">
        <v>120</v>
      </c>
      <c r="B68" s="207" t="s">
        <v>172</v>
      </c>
      <c r="C68" s="2161">
        <v>2800100000</v>
      </c>
      <c r="D68" s="2162" t="s">
        <v>1037</v>
      </c>
      <c r="E68" s="2163">
        <v>120</v>
      </c>
      <c r="F68" s="203">
        <v>120</v>
      </c>
      <c r="G68" s="716"/>
      <c r="I68" s="2159"/>
      <c r="J68" s="2159"/>
      <c r="K68" s="2159"/>
    </row>
    <row r="69" spans="1:12" s="132" customFormat="1" ht="12" customHeight="1" x14ac:dyDescent="0.25">
      <c r="A69" s="2160">
        <v>120</v>
      </c>
      <c r="B69" s="207" t="s">
        <v>172</v>
      </c>
      <c r="C69" s="2161">
        <v>2800110000</v>
      </c>
      <c r="D69" s="2162" t="s">
        <v>697</v>
      </c>
      <c r="E69" s="2163">
        <v>120</v>
      </c>
      <c r="F69" s="203">
        <v>120</v>
      </c>
      <c r="G69" s="716"/>
      <c r="I69" s="2159"/>
      <c r="J69" s="2159"/>
      <c r="K69" s="2159"/>
    </row>
    <row r="70" spans="1:12" s="132" customFormat="1" ht="12" customHeight="1" x14ac:dyDescent="0.25">
      <c r="A70" s="2160">
        <v>60</v>
      </c>
      <c r="B70" s="207" t="s">
        <v>172</v>
      </c>
      <c r="C70" s="2161">
        <v>2800120000</v>
      </c>
      <c r="D70" s="2162" t="s">
        <v>1038</v>
      </c>
      <c r="E70" s="2163">
        <v>60</v>
      </c>
      <c r="F70" s="203">
        <v>60</v>
      </c>
      <c r="G70" s="716"/>
      <c r="I70" s="2159"/>
      <c r="J70" s="2159"/>
      <c r="K70" s="2159"/>
    </row>
    <row r="71" spans="1:12" s="132" customFormat="1" ht="12" customHeight="1" x14ac:dyDescent="0.25">
      <c r="A71" s="2160">
        <v>120</v>
      </c>
      <c r="B71" s="207" t="s">
        <v>172</v>
      </c>
      <c r="C71" s="2161">
        <v>2800130000</v>
      </c>
      <c r="D71" s="2162" t="s">
        <v>698</v>
      </c>
      <c r="E71" s="2163">
        <v>120</v>
      </c>
      <c r="F71" s="203">
        <v>120</v>
      </c>
      <c r="G71" s="716"/>
      <c r="I71" s="2159"/>
      <c r="J71" s="2159"/>
      <c r="K71" s="2159"/>
    </row>
    <row r="72" spans="1:12" ht="12" thickBot="1" x14ac:dyDescent="0.25">
      <c r="B72" s="5"/>
      <c r="C72" s="5"/>
      <c r="D72" s="5"/>
      <c r="E72" s="34"/>
      <c r="F72" s="34"/>
      <c r="G72" s="433" t="s">
        <v>165</v>
      </c>
      <c r="H72" s="12"/>
      <c r="I72" s="109"/>
      <c r="L72" s="12"/>
    </row>
    <row r="73" spans="1:12" ht="11.25" customHeight="1" x14ac:dyDescent="0.2">
      <c r="A73" s="3332" t="s">
        <v>1453</v>
      </c>
      <c r="B73" s="3357" t="s">
        <v>166</v>
      </c>
      <c r="C73" s="3346" t="s">
        <v>695</v>
      </c>
      <c r="D73" s="3348" t="s">
        <v>188</v>
      </c>
      <c r="E73" s="3340" t="s">
        <v>1568</v>
      </c>
      <c r="F73" s="3342" t="s">
        <v>1454</v>
      </c>
      <c r="G73" s="3329" t="s">
        <v>186</v>
      </c>
      <c r="H73" s="12"/>
      <c r="I73" s="109"/>
      <c r="L73" s="12"/>
    </row>
    <row r="74" spans="1:12" ht="15.75" customHeight="1" thickBot="1" x14ac:dyDescent="0.25">
      <c r="A74" s="3333"/>
      <c r="B74" s="3365"/>
      <c r="C74" s="3366"/>
      <c r="D74" s="3350"/>
      <c r="E74" s="3341"/>
      <c r="F74" s="3343"/>
      <c r="G74" s="3330"/>
      <c r="H74" s="12"/>
      <c r="I74" s="109"/>
      <c r="L74" s="12"/>
    </row>
    <row r="75" spans="1:12" ht="15" customHeight="1" thickBot="1" x14ac:dyDescent="0.3">
      <c r="A75" s="3229" t="s">
        <v>261</v>
      </c>
      <c r="B75" s="1003" t="s">
        <v>172</v>
      </c>
      <c r="C75" s="463" t="s">
        <v>169</v>
      </c>
      <c r="D75" s="462" t="s">
        <v>174</v>
      </c>
      <c r="E75" s="3227" t="s">
        <v>261</v>
      </c>
      <c r="F75" s="3228" t="s">
        <v>261</v>
      </c>
      <c r="G75" s="1279" t="s">
        <v>167</v>
      </c>
      <c r="H75" s="12"/>
      <c r="I75" s="2158"/>
      <c r="J75" s="2158"/>
      <c r="K75" s="2158"/>
      <c r="L75" s="12"/>
    </row>
    <row r="76" spans="1:12" s="132" customFormat="1" ht="12" customHeight="1" x14ac:dyDescent="0.25">
      <c r="A76" s="2160">
        <v>120</v>
      </c>
      <c r="B76" s="207" t="s">
        <v>172</v>
      </c>
      <c r="C76" s="2161">
        <v>2800140000</v>
      </c>
      <c r="D76" s="2162" t="s">
        <v>699</v>
      </c>
      <c r="E76" s="2163">
        <v>120</v>
      </c>
      <c r="F76" s="203">
        <v>120</v>
      </c>
      <c r="G76" s="716"/>
      <c r="I76" s="2159"/>
      <c r="J76" s="2159"/>
      <c r="K76" s="2159"/>
    </row>
    <row r="77" spans="1:12" s="132" customFormat="1" ht="12" customHeight="1" x14ac:dyDescent="0.25">
      <c r="A77" s="2160">
        <v>60</v>
      </c>
      <c r="B77" s="207" t="s">
        <v>172</v>
      </c>
      <c r="C77" s="2161">
        <v>2800150000</v>
      </c>
      <c r="D77" s="2162" t="s">
        <v>1039</v>
      </c>
      <c r="E77" s="2163">
        <v>60</v>
      </c>
      <c r="F77" s="203">
        <v>60</v>
      </c>
      <c r="G77" s="716"/>
      <c r="I77" s="2159"/>
      <c r="J77" s="2159"/>
      <c r="K77" s="2159"/>
    </row>
    <row r="78" spans="1:12" s="132" customFormat="1" ht="12" customHeight="1" x14ac:dyDescent="0.2">
      <c r="A78" s="2160">
        <v>120</v>
      </c>
      <c r="B78" s="207" t="s">
        <v>172</v>
      </c>
      <c r="C78" s="2161">
        <v>2800160000</v>
      </c>
      <c r="D78" s="2162" t="s">
        <v>700</v>
      </c>
      <c r="E78" s="2163">
        <v>120</v>
      </c>
      <c r="F78" s="203">
        <v>120</v>
      </c>
      <c r="G78" s="716"/>
      <c r="I78" s="2168"/>
      <c r="J78" s="2168"/>
      <c r="K78" s="2168"/>
    </row>
    <row r="79" spans="1:12" s="132" customFormat="1" ht="12" customHeight="1" x14ac:dyDescent="0.2">
      <c r="A79" s="2160">
        <v>20</v>
      </c>
      <c r="B79" s="207" t="s">
        <v>172</v>
      </c>
      <c r="C79" s="2161">
        <v>2800190000</v>
      </c>
      <c r="D79" s="2162" t="s">
        <v>1799</v>
      </c>
      <c r="E79" s="2163">
        <v>20</v>
      </c>
      <c r="F79" s="203">
        <v>20</v>
      </c>
      <c r="G79" s="716"/>
      <c r="I79" s="2168"/>
      <c r="J79" s="2168"/>
      <c r="K79" s="2168"/>
    </row>
    <row r="80" spans="1:12" s="132" customFormat="1" ht="12" customHeight="1" x14ac:dyDescent="0.2">
      <c r="A80" s="3191">
        <v>20</v>
      </c>
      <c r="B80" s="209" t="s">
        <v>172</v>
      </c>
      <c r="C80" s="3192">
        <v>2800200000</v>
      </c>
      <c r="D80" s="3193" t="s">
        <v>1800</v>
      </c>
      <c r="E80" s="3194">
        <v>20</v>
      </c>
      <c r="F80" s="161">
        <v>20</v>
      </c>
      <c r="G80" s="3195"/>
      <c r="I80" s="2168"/>
      <c r="J80" s="2168"/>
      <c r="K80" s="2168"/>
    </row>
    <row r="81" spans="1:16" s="132" customFormat="1" ht="12" customHeight="1" x14ac:dyDescent="0.25">
      <c r="A81" s="2160">
        <v>200</v>
      </c>
      <c r="B81" s="709" t="s">
        <v>172</v>
      </c>
      <c r="C81" s="2161">
        <v>2800220000</v>
      </c>
      <c r="D81" s="2162" t="s">
        <v>701</v>
      </c>
      <c r="E81" s="2163">
        <v>200</v>
      </c>
      <c r="F81" s="203">
        <v>200</v>
      </c>
      <c r="G81" s="1333"/>
      <c r="H81" s="12"/>
      <c r="I81" s="2158"/>
      <c r="J81" s="2158"/>
      <c r="K81" s="2158"/>
      <c r="L81" s="12"/>
      <c r="M81" s="12"/>
      <c r="N81" s="12"/>
    </row>
    <row r="82" spans="1:16" ht="12" customHeight="1" x14ac:dyDescent="0.25">
      <c r="A82" s="2160">
        <v>40</v>
      </c>
      <c r="B82" s="709" t="s">
        <v>172</v>
      </c>
      <c r="C82" s="2161">
        <v>2800240000</v>
      </c>
      <c r="D82" s="2162" t="s">
        <v>1032</v>
      </c>
      <c r="E82" s="2163">
        <v>30</v>
      </c>
      <c r="F82" s="203">
        <v>30</v>
      </c>
      <c r="G82" s="1333"/>
      <c r="H82" s="707"/>
      <c r="I82" s="2158"/>
      <c r="J82" s="2158"/>
      <c r="K82" s="2158"/>
    </row>
    <row r="83" spans="1:16" ht="12" customHeight="1" thickBot="1" x14ac:dyDescent="0.3">
      <c r="A83" s="2169">
        <v>0</v>
      </c>
      <c r="B83" s="710" t="s">
        <v>172</v>
      </c>
      <c r="C83" s="2170">
        <v>2800280000</v>
      </c>
      <c r="D83" s="2171" t="s">
        <v>1801</v>
      </c>
      <c r="E83" s="2172">
        <v>200</v>
      </c>
      <c r="F83" s="145">
        <v>200</v>
      </c>
      <c r="G83" s="1550"/>
      <c r="H83" s="707"/>
      <c r="I83" s="2158"/>
      <c r="J83" s="2158"/>
      <c r="K83" s="2158"/>
    </row>
    <row r="84" spans="1:16" ht="12" customHeight="1" x14ac:dyDescent="0.25">
      <c r="A84" s="146"/>
      <c r="B84" s="499"/>
      <c r="C84" s="2173"/>
      <c r="D84" s="2173"/>
      <c r="E84" s="2174"/>
      <c r="F84" s="146"/>
      <c r="G84" s="707"/>
      <c r="H84" s="707"/>
      <c r="I84" s="2158"/>
      <c r="J84" s="2158"/>
      <c r="K84" s="2158"/>
    </row>
    <row r="85" spans="1:16" ht="12" customHeight="1" x14ac:dyDescent="0.25">
      <c r="A85" s="146"/>
      <c r="B85" s="499"/>
      <c r="C85" s="2173"/>
      <c r="D85" s="2173"/>
      <c r="E85" s="2174"/>
      <c r="F85" s="146"/>
      <c r="G85" s="707"/>
      <c r="H85" s="707"/>
      <c r="I85" s="2158"/>
      <c r="J85" s="2158"/>
      <c r="K85" s="2158"/>
    </row>
    <row r="86" spans="1:16" ht="18.75" customHeight="1" x14ac:dyDescent="0.2">
      <c r="B86" s="626" t="s">
        <v>989</v>
      </c>
      <c r="C86" s="38"/>
      <c r="D86" s="38"/>
      <c r="E86" s="38"/>
      <c r="F86" s="38"/>
      <c r="G86" s="38"/>
      <c r="H86" s="332"/>
    </row>
    <row r="87" spans="1:16" ht="12" thickBot="1" x14ac:dyDescent="0.25">
      <c r="B87" s="5"/>
      <c r="C87" s="5"/>
      <c r="D87" s="5"/>
      <c r="E87" s="8"/>
      <c r="F87" s="8"/>
      <c r="G87" s="8" t="s">
        <v>165</v>
      </c>
      <c r="H87" s="12"/>
      <c r="I87" s="109"/>
      <c r="L87" s="12"/>
    </row>
    <row r="88" spans="1:16" ht="11.25" customHeight="1" x14ac:dyDescent="0.2">
      <c r="A88" s="3332" t="s">
        <v>1453</v>
      </c>
      <c r="B88" s="3359" t="s">
        <v>171</v>
      </c>
      <c r="C88" s="3361" t="s">
        <v>702</v>
      </c>
      <c r="D88" s="3348" t="s">
        <v>144</v>
      </c>
      <c r="E88" s="3340" t="s">
        <v>1568</v>
      </c>
      <c r="F88" s="3342" t="s">
        <v>1454</v>
      </c>
      <c r="G88" s="3329" t="s">
        <v>186</v>
      </c>
      <c r="H88" s="109"/>
      <c r="I88" s="109"/>
      <c r="L88" s="12"/>
    </row>
    <row r="89" spans="1:16" ht="21" customHeight="1" thickBot="1" x14ac:dyDescent="0.25">
      <c r="A89" s="3333"/>
      <c r="B89" s="3360"/>
      <c r="C89" s="3362"/>
      <c r="D89" s="3350"/>
      <c r="E89" s="3341"/>
      <c r="F89" s="3343"/>
      <c r="G89" s="3330"/>
      <c r="H89" s="12"/>
      <c r="I89" s="109"/>
      <c r="L89" s="12"/>
    </row>
    <row r="90" spans="1:16" ht="15" customHeight="1" thickBot="1" x14ac:dyDescent="0.25">
      <c r="A90" s="58">
        <f>SUM(A91:A136)</f>
        <v>8257.5</v>
      </c>
      <c r="B90" s="63" t="s">
        <v>172</v>
      </c>
      <c r="C90" s="61" t="s">
        <v>169</v>
      </c>
      <c r="D90" s="57" t="s">
        <v>174</v>
      </c>
      <c r="E90" s="58">
        <f>SUM(E91:E136)</f>
        <v>7705</v>
      </c>
      <c r="F90" s="58">
        <f>SUM(F91:F136)</f>
        <v>7705</v>
      </c>
      <c r="G90" s="1246" t="s">
        <v>167</v>
      </c>
      <c r="H90" s="12"/>
      <c r="I90" s="109"/>
      <c r="L90" s="12"/>
      <c r="P90" s="697"/>
    </row>
    <row r="91" spans="1:16" ht="22.5" x14ac:dyDescent="0.2">
      <c r="A91" s="1105">
        <v>800</v>
      </c>
      <c r="B91" s="1340" t="s">
        <v>172</v>
      </c>
      <c r="C91" s="2175" t="s">
        <v>1366</v>
      </c>
      <c r="D91" s="1341" t="s">
        <v>962</v>
      </c>
      <c r="E91" s="886">
        <v>400</v>
      </c>
      <c r="F91" s="1005">
        <v>400</v>
      </c>
      <c r="G91" s="1342"/>
      <c r="H91" s="2176"/>
      <c r="I91" s="109"/>
      <c r="K91" s="480"/>
      <c r="L91" s="698"/>
      <c r="M91" s="698"/>
      <c r="N91" s="698"/>
      <c r="P91" s="697"/>
    </row>
    <row r="92" spans="1:16" ht="22.5" x14ac:dyDescent="0.2">
      <c r="A92" s="1553">
        <v>600</v>
      </c>
      <c r="B92" s="1012" t="s">
        <v>172</v>
      </c>
      <c r="C92" s="1351" t="s">
        <v>1367</v>
      </c>
      <c r="D92" s="1336" t="s">
        <v>1364</v>
      </c>
      <c r="E92" s="1337">
        <v>300</v>
      </c>
      <c r="F92" s="1338">
        <v>300</v>
      </c>
      <c r="G92" s="1339"/>
      <c r="H92" s="12"/>
      <c r="I92" s="109"/>
      <c r="K92" s="480"/>
      <c r="L92" s="698"/>
      <c r="M92" s="698"/>
      <c r="N92" s="699"/>
      <c r="O92" s="711"/>
      <c r="P92" s="370"/>
    </row>
    <row r="93" spans="1:16" ht="22.5" x14ac:dyDescent="0.2">
      <c r="A93" s="1047">
        <v>269</v>
      </c>
      <c r="B93" s="1010" t="s">
        <v>172</v>
      </c>
      <c r="C93" s="18" t="s">
        <v>1368</v>
      </c>
      <c r="D93" s="1335" t="s">
        <v>1365</v>
      </c>
      <c r="E93" s="836">
        <v>240</v>
      </c>
      <c r="F93" s="717">
        <v>240</v>
      </c>
      <c r="G93" s="714" t="s">
        <v>2300</v>
      </c>
      <c r="H93" s="2177"/>
      <c r="I93" s="109"/>
      <c r="K93" s="480"/>
      <c r="L93" s="701"/>
      <c r="M93" s="701"/>
      <c r="N93" s="701"/>
      <c r="O93" s="711"/>
      <c r="P93" s="370"/>
    </row>
    <row r="94" spans="1:16" x14ac:dyDescent="0.2">
      <c r="A94" s="1106">
        <v>631</v>
      </c>
      <c r="B94" s="1010" t="s">
        <v>172</v>
      </c>
      <c r="C94" s="18" t="s">
        <v>1368</v>
      </c>
      <c r="D94" s="470" t="s">
        <v>1042</v>
      </c>
      <c r="E94" s="837">
        <v>560</v>
      </c>
      <c r="F94" s="718">
        <v>240</v>
      </c>
      <c r="G94" s="714"/>
      <c r="H94" s="2177"/>
      <c r="I94" s="109"/>
      <c r="K94" s="480"/>
      <c r="L94" s="698"/>
      <c r="M94" s="698"/>
      <c r="N94" s="698"/>
      <c r="O94" s="700"/>
      <c r="P94" s="370"/>
    </row>
    <row r="95" spans="1:16" ht="22.5" x14ac:dyDescent="0.2">
      <c r="A95" s="1047">
        <v>80</v>
      </c>
      <c r="B95" s="1011" t="s">
        <v>172</v>
      </c>
      <c r="C95" s="18" t="s">
        <v>1369</v>
      </c>
      <c r="D95" s="470" t="s">
        <v>1040</v>
      </c>
      <c r="E95" s="836">
        <v>70</v>
      </c>
      <c r="F95" s="717">
        <v>70</v>
      </c>
      <c r="G95" s="714" t="s">
        <v>2301</v>
      </c>
      <c r="H95" s="2177"/>
      <c r="I95" s="109"/>
      <c r="K95" s="480"/>
      <c r="L95" s="701"/>
      <c r="M95" s="701"/>
      <c r="N95" s="701"/>
      <c r="O95" s="711"/>
      <c r="P95" s="370"/>
    </row>
    <row r="96" spans="1:16" ht="23.25" customHeight="1" x14ac:dyDescent="0.2">
      <c r="A96" s="1554">
        <v>720</v>
      </c>
      <c r="B96" s="1012" t="s">
        <v>172</v>
      </c>
      <c r="C96" s="18" t="s">
        <v>1369</v>
      </c>
      <c r="D96" s="1004" t="s">
        <v>1041</v>
      </c>
      <c r="E96" s="838">
        <v>630</v>
      </c>
      <c r="F96" s="618">
        <v>180</v>
      </c>
      <c r="G96" s="714"/>
      <c r="H96" s="2177"/>
      <c r="I96" s="109"/>
      <c r="K96" s="371"/>
      <c r="L96" s="370"/>
      <c r="M96" s="702"/>
      <c r="N96" s="701"/>
      <c r="O96" s="700"/>
      <c r="P96" s="370"/>
    </row>
    <row r="97" spans="1:16" ht="33.75" x14ac:dyDescent="0.2">
      <c r="A97" s="1047">
        <v>0</v>
      </c>
      <c r="B97" s="1560" t="s">
        <v>172</v>
      </c>
      <c r="C97" s="293" t="s">
        <v>1802</v>
      </c>
      <c r="D97" s="719" t="s">
        <v>1583</v>
      </c>
      <c r="E97" s="1562">
        <v>60</v>
      </c>
      <c r="F97" s="717">
        <v>330</v>
      </c>
      <c r="G97" s="716" t="s">
        <v>2302</v>
      </c>
      <c r="H97" s="2177"/>
      <c r="I97" s="109"/>
      <c r="K97" s="371"/>
      <c r="L97" s="370"/>
      <c r="M97" s="702"/>
      <c r="N97" s="701"/>
      <c r="O97" s="700"/>
      <c r="P97" s="370"/>
    </row>
    <row r="98" spans="1:16" ht="22.5" x14ac:dyDescent="0.2">
      <c r="A98" s="1556">
        <v>0</v>
      </c>
      <c r="B98" s="2178" t="s">
        <v>172</v>
      </c>
      <c r="C98" s="1712" t="s">
        <v>1802</v>
      </c>
      <c r="D98" s="1557" t="s">
        <v>1584</v>
      </c>
      <c r="E98" s="1564"/>
      <c r="F98" s="618">
        <v>180</v>
      </c>
      <c r="G98" s="1000"/>
      <c r="H98" s="2177"/>
      <c r="I98" s="109"/>
      <c r="K98" s="371"/>
      <c r="L98" s="370"/>
      <c r="M98" s="702"/>
      <c r="N98" s="701"/>
      <c r="O98" s="700"/>
      <c r="P98" s="370"/>
    </row>
    <row r="99" spans="1:16" ht="22.5" x14ac:dyDescent="0.2">
      <c r="A99" s="1047">
        <v>750</v>
      </c>
      <c r="B99" s="1013" t="s">
        <v>172</v>
      </c>
      <c r="C99" s="293" t="s">
        <v>1371</v>
      </c>
      <c r="D99" s="116" t="s">
        <v>960</v>
      </c>
      <c r="E99" s="836">
        <v>0</v>
      </c>
      <c r="F99" s="717">
        <v>0</v>
      </c>
      <c r="G99" s="714"/>
      <c r="H99" s="12"/>
      <c r="I99" s="109"/>
      <c r="K99" s="371"/>
      <c r="L99" s="370"/>
      <c r="M99" s="702"/>
      <c r="N99" s="701"/>
      <c r="O99" s="370"/>
      <c r="P99" s="370"/>
    </row>
    <row r="100" spans="1:16" ht="22.5" x14ac:dyDescent="0.2">
      <c r="A100" s="1106">
        <v>0</v>
      </c>
      <c r="B100" s="1013" t="s">
        <v>172</v>
      </c>
      <c r="C100" s="293" t="s">
        <v>1371</v>
      </c>
      <c r="D100" s="116" t="s">
        <v>961</v>
      </c>
      <c r="E100" s="837">
        <v>0</v>
      </c>
      <c r="F100" s="718">
        <v>0</v>
      </c>
      <c r="G100" s="716"/>
      <c r="H100" s="12"/>
      <c r="I100" s="109"/>
      <c r="K100" s="371"/>
      <c r="L100" s="370"/>
      <c r="M100" s="702"/>
      <c r="N100" s="701"/>
      <c r="O100" s="370"/>
      <c r="P100" s="370"/>
    </row>
    <row r="101" spans="1:16" ht="22.5" x14ac:dyDescent="0.2">
      <c r="A101" s="1047">
        <v>0</v>
      </c>
      <c r="B101" s="1561" t="s">
        <v>172</v>
      </c>
      <c r="C101" s="293" t="s">
        <v>1375</v>
      </c>
      <c r="D101" s="116" t="s">
        <v>1043</v>
      </c>
      <c r="E101" s="1337"/>
      <c r="F101" s="1338">
        <v>0</v>
      </c>
      <c r="G101" s="716" t="s">
        <v>1803</v>
      </c>
      <c r="H101" s="12"/>
      <c r="I101" s="109"/>
      <c r="K101" s="371"/>
      <c r="L101" s="370"/>
      <c r="M101" s="702"/>
      <c r="N101" s="701"/>
      <c r="O101" s="370"/>
      <c r="P101" s="370"/>
    </row>
    <row r="102" spans="1:16" ht="22.5" x14ac:dyDescent="0.2">
      <c r="A102" s="1106">
        <v>450</v>
      </c>
      <c r="B102" s="1561" t="s">
        <v>172</v>
      </c>
      <c r="C102" s="293" t="s">
        <v>1375</v>
      </c>
      <c r="D102" s="116" t="s">
        <v>1044</v>
      </c>
      <c r="E102" s="1555"/>
      <c r="F102" s="718">
        <v>0</v>
      </c>
      <c r="G102" s="2179"/>
      <c r="H102" s="12"/>
      <c r="I102" s="109"/>
      <c r="K102" s="371"/>
      <c r="L102" s="370"/>
      <c r="M102" s="702"/>
      <c r="N102" s="701"/>
      <c r="O102" s="370"/>
      <c r="P102" s="370"/>
    </row>
    <row r="103" spans="1:16" ht="45" x14ac:dyDescent="0.2">
      <c r="A103" s="1047">
        <v>150</v>
      </c>
      <c r="B103" s="1013" t="s">
        <v>172</v>
      </c>
      <c r="C103" s="293" t="s">
        <v>1391</v>
      </c>
      <c r="D103" s="116" t="s">
        <v>1376</v>
      </c>
      <c r="E103" s="836">
        <v>1455</v>
      </c>
      <c r="F103" s="717">
        <v>1455</v>
      </c>
      <c r="G103" s="716" t="s">
        <v>2303</v>
      </c>
      <c r="H103" s="12"/>
      <c r="I103" s="109"/>
      <c r="K103" s="371"/>
      <c r="L103" s="370"/>
      <c r="M103" s="702"/>
      <c r="N103" s="701"/>
      <c r="O103" s="370"/>
      <c r="P103" s="370"/>
    </row>
    <row r="104" spans="1:16" ht="22.5" x14ac:dyDescent="0.2">
      <c r="A104" s="1106">
        <v>0</v>
      </c>
      <c r="B104" s="1013" t="s">
        <v>172</v>
      </c>
      <c r="C104" s="293" t="s">
        <v>1391</v>
      </c>
      <c r="D104" s="116" t="s">
        <v>1377</v>
      </c>
      <c r="E104" s="837">
        <v>0</v>
      </c>
      <c r="F104" s="718">
        <v>0</v>
      </c>
      <c r="G104" s="2180"/>
      <c r="H104" s="12"/>
      <c r="I104" s="109"/>
      <c r="K104" s="371"/>
      <c r="L104" s="370"/>
      <c r="M104" s="370"/>
      <c r="N104" s="370"/>
      <c r="O104" s="370"/>
      <c r="P104" s="370"/>
    </row>
    <row r="105" spans="1:16" ht="22.5" x14ac:dyDescent="0.2">
      <c r="A105" s="1047">
        <v>0</v>
      </c>
      <c r="B105" s="2181" t="s">
        <v>172</v>
      </c>
      <c r="C105" s="293" t="s">
        <v>1804</v>
      </c>
      <c r="D105" s="2182" t="s">
        <v>1805</v>
      </c>
      <c r="E105" s="1337">
        <v>0</v>
      </c>
      <c r="F105" s="1338">
        <v>0</v>
      </c>
      <c r="G105" s="716" t="s">
        <v>2304</v>
      </c>
      <c r="H105" s="12"/>
      <c r="I105" s="109"/>
      <c r="K105" s="371"/>
      <c r="L105" s="370"/>
      <c r="M105" s="370"/>
      <c r="N105" s="370"/>
      <c r="O105" s="370"/>
      <c r="P105" s="370"/>
    </row>
    <row r="106" spans="1:16" ht="22.5" x14ac:dyDescent="0.2">
      <c r="A106" s="1106">
        <v>0</v>
      </c>
      <c r="B106" s="2181" t="s">
        <v>172</v>
      </c>
      <c r="C106" s="293" t="s">
        <v>1804</v>
      </c>
      <c r="D106" s="2182" t="s">
        <v>1806</v>
      </c>
      <c r="E106" s="1555"/>
      <c r="F106" s="718">
        <v>320</v>
      </c>
      <c r="G106" s="2179"/>
      <c r="H106" s="12"/>
      <c r="I106" s="109"/>
      <c r="K106" s="371"/>
      <c r="L106" s="370"/>
      <c r="M106" s="370"/>
      <c r="N106" s="370"/>
      <c r="O106" s="370"/>
      <c r="P106" s="370"/>
    </row>
    <row r="107" spans="1:16" ht="45" x14ac:dyDescent="0.2">
      <c r="A107" s="1047">
        <v>206</v>
      </c>
      <c r="B107" s="1561" t="s">
        <v>172</v>
      </c>
      <c r="C107" s="293" t="s">
        <v>1392</v>
      </c>
      <c r="D107" s="116" t="s">
        <v>1378</v>
      </c>
      <c r="E107" s="1337">
        <v>500</v>
      </c>
      <c r="F107" s="1338">
        <v>700</v>
      </c>
      <c r="G107" s="716" t="s">
        <v>2305</v>
      </c>
      <c r="H107" s="12"/>
      <c r="I107" s="109"/>
      <c r="K107" s="371"/>
      <c r="L107" s="370"/>
      <c r="M107" s="370"/>
      <c r="N107" s="370"/>
      <c r="O107" s="370"/>
      <c r="P107" s="370"/>
    </row>
    <row r="108" spans="1:16" ht="22.5" x14ac:dyDescent="0.2">
      <c r="A108" s="1556">
        <v>0</v>
      </c>
      <c r="B108" s="2183" t="s">
        <v>172</v>
      </c>
      <c r="C108" s="1712" t="s">
        <v>1392</v>
      </c>
      <c r="D108" s="708" t="s">
        <v>1379</v>
      </c>
      <c r="E108" s="1555"/>
      <c r="F108" s="718">
        <v>0</v>
      </c>
      <c r="G108" s="1000"/>
      <c r="H108" s="12"/>
      <c r="I108" s="109"/>
      <c r="K108" s="371"/>
      <c r="L108" s="370"/>
      <c r="M108" s="370"/>
      <c r="N108" s="370"/>
      <c r="O108" s="370"/>
      <c r="P108" s="370"/>
    </row>
    <row r="109" spans="1:16" ht="45" x14ac:dyDescent="0.2">
      <c r="A109" s="1047">
        <v>206</v>
      </c>
      <c r="B109" s="1561" t="s">
        <v>172</v>
      </c>
      <c r="C109" s="293" t="s">
        <v>1393</v>
      </c>
      <c r="D109" s="116" t="s">
        <v>1380</v>
      </c>
      <c r="E109" s="1562">
        <v>1410</v>
      </c>
      <c r="F109" s="717">
        <v>1210</v>
      </c>
      <c r="G109" s="716" t="s">
        <v>2306</v>
      </c>
      <c r="H109" s="12"/>
      <c r="I109" s="109"/>
      <c r="K109" s="371"/>
      <c r="L109" s="370"/>
      <c r="M109" s="370"/>
      <c r="N109" s="370"/>
      <c r="O109" s="370"/>
      <c r="P109" s="370"/>
    </row>
    <row r="110" spans="1:16" ht="22.5" x14ac:dyDescent="0.2">
      <c r="A110" s="1106">
        <v>0</v>
      </c>
      <c r="B110" s="1561" t="s">
        <v>172</v>
      </c>
      <c r="C110" s="293" t="s">
        <v>1393</v>
      </c>
      <c r="D110" s="116" t="s">
        <v>1381</v>
      </c>
      <c r="E110" s="1563"/>
      <c r="F110" s="718">
        <v>0</v>
      </c>
      <c r="G110" s="716"/>
      <c r="H110" s="12"/>
      <c r="I110" s="109"/>
      <c r="K110" s="371"/>
      <c r="L110" s="370"/>
      <c r="M110" s="370"/>
      <c r="N110" s="370"/>
      <c r="O110" s="370"/>
      <c r="P110" s="370"/>
    </row>
    <row r="111" spans="1:16" ht="22.5" x14ac:dyDescent="0.2">
      <c r="A111" s="1047">
        <v>373</v>
      </c>
      <c r="B111" s="1561" t="s">
        <v>172</v>
      </c>
      <c r="C111" s="293" t="s">
        <v>1394</v>
      </c>
      <c r="D111" s="116" t="s">
        <v>1382</v>
      </c>
      <c r="E111" s="1562">
        <v>500</v>
      </c>
      <c r="F111" s="717">
        <v>500</v>
      </c>
      <c r="G111" s="716" t="s">
        <v>2307</v>
      </c>
      <c r="H111" s="12"/>
      <c r="I111" s="109"/>
      <c r="K111" s="371"/>
      <c r="L111" s="370"/>
      <c r="M111" s="370"/>
      <c r="N111" s="370"/>
      <c r="O111" s="370"/>
      <c r="P111" s="370"/>
    </row>
    <row r="112" spans="1:16" ht="22.5" x14ac:dyDescent="0.2">
      <c r="A112" s="1106">
        <v>0</v>
      </c>
      <c r="B112" s="1561" t="s">
        <v>172</v>
      </c>
      <c r="C112" s="293" t="s">
        <v>1394</v>
      </c>
      <c r="D112" s="116" t="s">
        <v>1383</v>
      </c>
      <c r="E112" s="1563"/>
      <c r="F112" s="718">
        <v>0</v>
      </c>
      <c r="G112" s="716" t="s">
        <v>2308</v>
      </c>
      <c r="H112" s="12"/>
      <c r="I112" s="109"/>
      <c r="K112" s="371"/>
      <c r="L112" s="370"/>
      <c r="M112" s="370"/>
      <c r="N112" s="370"/>
      <c r="O112" s="370"/>
      <c r="P112" s="370"/>
    </row>
    <row r="113" spans="1:16" ht="45" x14ac:dyDescent="0.2">
      <c r="A113" s="1047">
        <v>878</v>
      </c>
      <c r="B113" s="1561" t="s">
        <v>172</v>
      </c>
      <c r="C113" s="293" t="s">
        <v>1395</v>
      </c>
      <c r="D113" s="116" t="s">
        <v>1384</v>
      </c>
      <c r="E113" s="1562">
        <v>1070</v>
      </c>
      <c r="F113" s="717">
        <v>1070</v>
      </c>
      <c r="G113" s="716" t="s">
        <v>2309</v>
      </c>
      <c r="H113" s="12"/>
      <c r="I113" s="109"/>
      <c r="K113" s="371"/>
      <c r="L113" s="370"/>
      <c r="M113" s="370"/>
      <c r="N113" s="370"/>
      <c r="O113" s="370"/>
      <c r="P113" s="370"/>
    </row>
    <row r="114" spans="1:16" ht="22.5" x14ac:dyDescent="0.2">
      <c r="A114" s="1106">
        <v>0</v>
      </c>
      <c r="B114" s="1561" t="s">
        <v>172</v>
      </c>
      <c r="C114" s="293" t="s">
        <v>1395</v>
      </c>
      <c r="D114" s="719" t="s">
        <v>1385</v>
      </c>
      <c r="E114" s="1563"/>
      <c r="F114" s="718">
        <v>0</v>
      </c>
      <c r="G114" s="716"/>
      <c r="H114" s="12"/>
      <c r="I114" s="109"/>
      <c r="K114" s="371"/>
      <c r="L114" s="370"/>
      <c r="M114" s="370"/>
      <c r="N114" s="370"/>
      <c r="O114" s="370"/>
      <c r="P114" s="370"/>
    </row>
    <row r="115" spans="1:16" ht="12" thickBot="1" x14ac:dyDescent="0.25">
      <c r="B115" s="5"/>
      <c r="C115" s="5"/>
      <c r="D115" s="5"/>
      <c r="E115" s="8"/>
      <c r="F115" s="8"/>
      <c r="G115" s="8" t="s">
        <v>165</v>
      </c>
      <c r="H115" s="12"/>
      <c r="I115" s="109"/>
      <c r="L115" s="12"/>
    </row>
    <row r="116" spans="1:16" ht="11.25" customHeight="1" x14ac:dyDescent="0.2">
      <c r="A116" s="3332" t="s">
        <v>1453</v>
      </c>
      <c r="B116" s="3359" t="s">
        <v>171</v>
      </c>
      <c r="C116" s="3361" t="s">
        <v>702</v>
      </c>
      <c r="D116" s="3348" t="s">
        <v>144</v>
      </c>
      <c r="E116" s="3340" t="s">
        <v>1568</v>
      </c>
      <c r="F116" s="3342" t="s">
        <v>1454</v>
      </c>
      <c r="G116" s="3329" t="s">
        <v>186</v>
      </c>
      <c r="H116" s="109"/>
      <c r="I116" s="109"/>
      <c r="L116" s="12"/>
    </row>
    <row r="117" spans="1:16" ht="21" customHeight="1" thickBot="1" x14ac:dyDescent="0.25">
      <c r="A117" s="3333"/>
      <c r="B117" s="3360"/>
      <c r="C117" s="3362"/>
      <c r="D117" s="3350"/>
      <c r="E117" s="3341"/>
      <c r="F117" s="3343"/>
      <c r="G117" s="3330"/>
      <c r="H117" s="12"/>
      <c r="I117" s="109"/>
      <c r="L117" s="12"/>
    </row>
    <row r="118" spans="1:16" ht="15" customHeight="1" thickBot="1" x14ac:dyDescent="0.25">
      <c r="A118" s="3190" t="s">
        <v>261</v>
      </c>
      <c r="B118" s="63"/>
      <c r="C118" s="61" t="s">
        <v>169</v>
      </c>
      <c r="D118" s="57" t="s">
        <v>174</v>
      </c>
      <c r="E118" s="58" t="s">
        <v>261</v>
      </c>
      <c r="F118" s="58" t="s">
        <v>261</v>
      </c>
      <c r="G118" s="1246" t="s">
        <v>167</v>
      </c>
      <c r="H118" s="12"/>
      <c r="I118" s="109"/>
      <c r="L118" s="12"/>
      <c r="P118" s="697"/>
    </row>
    <row r="119" spans="1:16" ht="22.5" x14ac:dyDescent="0.2">
      <c r="A119" s="1047">
        <v>150</v>
      </c>
      <c r="B119" s="1013" t="s">
        <v>172</v>
      </c>
      <c r="C119" s="293" t="s">
        <v>1370</v>
      </c>
      <c r="D119" s="116" t="s">
        <v>958</v>
      </c>
      <c r="E119" s="836"/>
      <c r="F119" s="717">
        <v>0</v>
      </c>
      <c r="G119" s="716" t="s">
        <v>1807</v>
      </c>
      <c r="H119" s="12"/>
      <c r="I119" s="109"/>
      <c r="K119" s="371"/>
      <c r="L119" s="370"/>
      <c r="M119" s="370"/>
      <c r="N119" s="370"/>
      <c r="O119" s="370"/>
    </row>
    <row r="120" spans="1:16" ht="22.5" x14ac:dyDescent="0.2">
      <c r="A120" s="1106">
        <v>0</v>
      </c>
      <c r="B120" s="1013" t="s">
        <v>172</v>
      </c>
      <c r="C120" s="293" t="s">
        <v>1370</v>
      </c>
      <c r="D120" s="116" t="s">
        <v>959</v>
      </c>
      <c r="E120" s="837"/>
      <c r="F120" s="718">
        <v>0</v>
      </c>
      <c r="G120" s="2179"/>
      <c r="H120" s="12"/>
      <c r="I120" s="109"/>
      <c r="K120" s="371"/>
      <c r="L120" s="370"/>
      <c r="M120" s="698"/>
      <c r="N120" s="698"/>
      <c r="O120" s="370"/>
    </row>
    <row r="121" spans="1:16" ht="22.5" x14ac:dyDescent="0.2">
      <c r="A121" s="1047">
        <v>1034.5</v>
      </c>
      <c r="B121" s="1014" t="s">
        <v>172</v>
      </c>
      <c r="C121" s="293" t="s">
        <v>1372</v>
      </c>
      <c r="D121" s="116" t="s">
        <v>956</v>
      </c>
      <c r="E121" s="836"/>
      <c r="F121" s="717">
        <v>0</v>
      </c>
      <c r="G121" s="716" t="s">
        <v>1803</v>
      </c>
      <c r="H121" s="12"/>
      <c r="I121" s="109"/>
      <c r="K121" s="371"/>
      <c r="L121" s="370"/>
      <c r="M121" s="701"/>
      <c r="N121" s="701"/>
      <c r="O121" s="370"/>
      <c r="P121" s="370"/>
    </row>
    <row r="122" spans="1:16" ht="22.5" x14ac:dyDescent="0.2">
      <c r="A122" s="1106">
        <v>0</v>
      </c>
      <c r="B122" s="1014" t="s">
        <v>172</v>
      </c>
      <c r="C122" s="293" t="s">
        <v>1372</v>
      </c>
      <c r="D122" s="116" t="s">
        <v>957</v>
      </c>
      <c r="E122" s="837"/>
      <c r="F122" s="718">
        <v>0</v>
      </c>
      <c r="G122" s="716"/>
      <c r="H122" s="12"/>
      <c r="I122" s="109"/>
      <c r="K122" s="371"/>
      <c r="L122" s="370"/>
      <c r="M122" s="370"/>
      <c r="N122" s="370"/>
      <c r="O122" s="370"/>
      <c r="P122" s="370"/>
    </row>
    <row r="123" spans="1:16" ht="25.5" customHeight="1" x14ac:dyDescent="0.2">
      <c r="A123" s="1047">
        <v>15</v>
      </c>
      <c r="B123" s="1014" t="s">
        <v>172</v>
      </c>
      <c r="C123" s="293" t="s">
        <v>1373</v>
      </c>
      <c r="D123" s="116" t="s">
        <v>1048</v>
      </c>
      <c r="E123" s="836">
        <v>10</v>
      </c>
      <c r="F123" s="717">
        <v>10</v>
      </c>
      <c r="G123" s="716" t="s">
        <v>1808</v>
      </c>
      <c r="H123" s="12"/>
      <c r="I123" s="109"/>
      <c r="K123" s="371"/>
      <c r="L123" s="370"/>
      <c r="M123" s="701"/>
      <c r="N123" s="701"/>
      <c r="O123" s="370"/>
      <c r="P123" s="370"/>
    </row>
    <row r="124" spans="1:16" ht="27" customHeight="1" x14ac:dyDescent="0.2">
      <c r="A124" s="1106">
        <v>0</v>
      </c>
      <c r="B124" s="1013" t="s">
        <v>172</v>
      </c>
      <c r="C124" s="293" t="s">
        <v>1373</v>
      </c>
      <c r="D124" s="116" t="s">
        <v>1045</v>
      </c>
      <c r="E124" s="837">
        <v>50</v>
      </c>
      <c r="F124" s="718">
        <v>50</v>
      </c>
      <c r="G124" s="716"/>
      <c r="H124" s="12"/>
      <c r="I124" s="109"/>
      <c r="K124" s="371"/>
      <c r="L124" s="370"/>
      <c r="M124" s="370"/>
      <c r="N124" s="370"/>
      <c r="O124" s="370"/>
      <c r="P124" s="370"/>
    </row>
    <row r="125" spans="1:16" ht="35.25" customHeight="1" x14ac:dyDescent="0.2">
      <c r="A125" s="1553">
        <v>15</v>
      </c>
      <c r="B125" s="1610" t="s">
        <v>172</v>
      </c>
      <c r="C125" s="309" t="s">
        <v>1374</v>
      </c>
      <c r="D125" s="577" t="s">
        <v>1046</v>
      </c>
      <c r="E125" s="1337">
        <v>15</v>
      </c>
      <c r="F125" s="1338">
        <v>15</v>
      </c>
      <c r="G125" s="716" t="s">
        <v>2310</v>
      </c>
      <c r="H125" s="12"/>
      <c r="I125" s="109"/>
      <c r="K125" s="371"/>
      <c r="L125" s="370"/>
      <c r="M125" s="370"/>
      <c r="N125" s="370"/>
      <c r="O125" s="370"/>
      <c r="P125" s="370"/>
    </row>
    <row r="126" spans="1:16" ht="22.5" x14ac:dyDescent="0.2">
      <c r="A126" s="1047">
        <v>0</v>
      </c>
      <c r="B126" s="1014" t="s">
        <v>172</v>
      </c>
      <c r="C126" s="293" t="s">
        <v>1374</v>
      </c>
      <c r="D126" s="116" t="s">
        <v>1047</v>
      </c>
      <c r="E126" s="1555">
        <v>35</v>
      </c>
      <c r="F126" s="718">
        <v>35</v>
      </c>
      <c r="G126" s="716"/>
      <c r="H126" s="12"/>
      <c r="I126" s="109"/>
      <c r="K126" s="371"/>
      <c r="L126" s="370"/>
      <c r="M126" s="370"/>
      <c r="N126" s="370"/>
      <c r="O126" s="370"/>
      <c r="P126" s="370"/>
    </row>
    <row r="127" spans="1:16" ht="46.5" customHeight="1" x14ac:dyDescent="0.2">
      <c r="A127" s="1047">
        <v>5</v>
      </c>
      <c r="B127" s="1561" t="s">
        <v>172</v>
      </c>
      <c r="C127" s="293" t="s">
        <v>1396</v>
      </c>
      <c r="D127" s="116" t="s">
        <v>1386</v>
      </c>
      <c r="E127" s="1562">
        <v>100</v>
      </c>
      <c r="F127" s="717">
        <v>100</v>
      </c>
      <c r="G127" s="716" t="s">
        <v>1809</v>
      </c>
      <c r="H127" s="12"/>
      <c r="I127" s="109"/>
      <c r="K127" s="371"/>
      <c r="L127" s="370"/>
      <c r="M127" s="370"/>
      <c r="N127" s="370"/>
      <c r="O127" s="370"/>
    </row>
    <row r="128" spans="1:16" ht="22.5" x14ac:dyDescent="0.2">
      <c r="A128" s="1106">
        <v>395</v>
      </c>
      <c r="B128" s="1561" t="s">
        <v>172</v>
      </c>
      <c r="C128" s="293" t="s">
        <v>1396</v>
      </c>
      <c r="D128" s="719" t="s">
        <v>1387</v>
      </c>
      <c r="E128" s="1563"/>
      <c r="F128" s="718">
        <v>0</v>
      </c>
      <c r="G128" s="716"/>
      <c r="H128" s="12"/>
      <c r="I128" s="109"/>
      <c r="K128" s="371"/>
      <c r="L128" s="370"/>
      <c r="M128" s="370"/>
      <c r="N128" s="370"/>
      <c r="O128" s="370"/>
    </row>
    <row r="129" spans="1:15" ht="45.75" customHeight="1" x14ac:dyDescent="0.2">
      <c r="A129" s="1047">
        <v>5</v>
      </c>
      <c r="B129" s="1561" t="s">
        <v>172</v>
      </c>
      <c r="C129" s="293" t="s">
        <v>1397</v>
      </c>
      <c r="D129" s="116" t="s">
        <v>1388</v>
      </c>
      <c r="E129" s="1562">
        <v>100</v>
      </c>
      <c r="F129" s="717">
        <v>100</v>
      </c>
      <c r="G129" s="716" t="s">
        <v>2311</v>
      </c>
      <c r="H129" s="12"/>
      <c r="I129" s="109"/>
      <c r="K129" s="371"/>
      <c r="L129" s="370"/>
      <c r="M129" s="370"/>
      <c r="N129" s="370"/>
      <c r="O129" s="370"/>
    </row>
    <row r="130" spans="1:15" ht="22.5" x14ac:dyDescent="0.2">
      <c r="A130" s="1106">
        <v>200</v>
      </c>
      <c r="B130" s="1561" t="s">
        <v>172</v>
      </c>
      <c r="C130" s="293" t="s">
        <v>1397</v>
      </c>
      <c r="D130" s="27" t="s">
        <v>1389</v>
      </c>
      <c r="E130" s="1563"/>
      <c r="F130" s="718">
        <v>0</v>
      </c>
      <c r="G130" s="716"/>
      <c r="H130" s="12"/>
      <c r="I130" s="109"/>
      <c r="K130" s="371"/>
      <c r="L130" s="370"/>
      <c r="M130" s="370"/>
      <c r="N130" s="370"/>
      <c r="O130" s="370"/>
    </row>
    <row r="131" spans="1:15" ht="22.5" x14ac:dyDescent="0.2">
      <c r="A131" s="1047">
        <v>60</v>
      </c>
      <c r="B131" s="1561" t="s">
        <v>172</v>
      </c>
      <c r="C131" s="293" t="s">
        <v>1398</v>
      </c>
      <c r="D131" s="116" t="s">
        <v>1582</v>
      </c>
      <c r="E131" s="1562">
        <v>200</v>
      </c>
      <c r="F131" s="717">
        <v>200</v>
      </c>
      <c r="G131" s="716" t="s">
        <v>2312</v>
      </c>
      <c r="H131" s="12"/>
      <c r="I131" s="109"/>
      <c r="K131" s="371"/>
      <c r="L131" s="370"/>
      <c r="M131" s="370"/>
      <c r="N131" s="370"/>
      <c r="O131" s="370"/>
    </row>
    <row r="132" spans="1:15" ht="22.5" x14ac:dyDescent="0.2">
      <c r="A132" s="1556">
        <v>265</v>
      </c>
      <c r="B132" s="1559" t="s">
        <v>172</v>
      </c>
      <c r="C132" s="1712" t="s">
        <v>1398</v>
      </c>
      <c r="D132" s="1557" t="s">
        <v>1390</v>
      </c>
      <c r="E132" s="1564"/>
      <c r="F132" s="2184">
        <v>0</v>
      </c>
      <c r="G132" s="1000"/>
      <c r="H132" s="122"/>
      <c r="I132" s="109"/>
      <c r="K132" s="480"/>
      <c r="L132" s="698"/>
      <c r="M132" s="698"/>
      <c r="N132" s="699"/>
      <c r="O132" s="370"/>
    </row>
    <row r="133" spans="1:15" ht="22.5" x14ac:dyDescent="0.2">
      <c r="A133" s="1047">
        <v>0</v>
      </c>
      <c r="B133" s="2185" t="s">
        <v>173</v>
      </c>
      <c r="C133" s="293" t="s">
        <v>1810</v>
      </c>
      <c r="D133" s="2186" t="s">
        <v>1811</v>
      </c>
      <c r="E133" s="1562"/>
      <c r="F133" s="717">
        <v>0</v>
      </c>
      <c r="G133" s="466" t="s">
        <v>2313</v>
      </c>
      <c r="H133" s="122"/>
      <c r="I133" s="109"/>
      <c r="K133" s="480"/>
      <c r="L133" s="698"/>
      <c r="M133" s="698"/>
      <c r="N133" s="699"/>
      <c r="O133" s="370"/>
    </row>
    <row r="134" spans="1:15" ht="45" x14ac:dyDescent="0.2">
      <c r="A134" s="1047">
        <v>0</v>
      </c>
      <c r="B134" s="2185" t="s">
        <v>173</v>
      </c>
      <c r="C134" s="293" t="s">
        <v>1812</v>
      </c>
      <c r="D134" s="2186" t="s">
        <v>1813</v>
      </c>
      <c r="E134" s="1564"/>
      <c r="F134" s="717">
        <v>0</v>
      </c>
      <c r="G134" s="466" t="s">
        <v>2314</v>
      </c>
      <c r="H134" s="122"/>
      <c r="I134" s="109"/>
      <c r="K134" s="480"/>
      <c r="L134" s="698"/>
      <c r="M134" s="698"/>
      <c r="N134" s="699"/>
      <c r="O134" s="370"/>
    </row>
    <row r="135" spans="1:15" ht="22.5" x14ac:dyDescent="0.2">
      <c r="A135" s="1047">
        <v>0</v>
      </c>
      <c r="B135" s="2185" t="s">
        <v>172</v>
      </c>
      <c r="C135" s="293" t="s">
        <v>1814</v>
      </c>
      <c r="D135" s="2186" t="s">
        <v>1815</v>
      </c>
      <c r="E135" s="1562"/>
      <c r="F135" s="717">
        <v>0</v>
      </c>
      <c r="G135" s="466" t="s">
        <v>2313</v>
      </c>
      <c r="H135" s="122"/>
      <c r="I135" s="109"/>
      <c r="K135" s="480"/>
      <c r="L135" s="698"/>
      <c r="M135" s="698"/>
      <c r="N135" s="699"/>
      <c r="O135" s="370"/>
    </row>
    <row r="136" spans="1:15" ht="23.25" thickBot="1" x14ac:dyDescent="0.25">
      <c r="A136" s="1048">
        <v>0</v>
      </c>
      <c r="B136" s="2187" t="s">
        <v>172</v>
      </c>
      <c r="C136" s="2030" t="s">
        <v>1816</v>
      </c>
      <c r="D136" s="2188" t="s">
        <v>1817</v>
      </c>
      <c r="E136" s="1565"/>
      <c r="F136" s="840">
        <v>0</v>
      </c>
      <c r="G136" s="1956" t="s">
        <v>2315</v>
      </c>
      <c r="H136" s="122"/>
      <c r="I136" s="109"/>
      <c r="K136" s="480"/>
      <c r="L136" s="698"/>
      <c r="M136" s="698"/>
      <c r="N136" s="699"/>
      <c r="O136" s="370"/>
    </row>
    <row r="137" spans="1:15" ht="15.75" x14ac:dyDescent="0.2">
      <c r="B137" s="482"/>
      <c r="C137" s="132"/>
      <c r="D137" s="132"/>
      <c r="E137" s="132"/>
      <c r="F137" s="132"/>
      <c r="G137" s="132"/>
      <c r="H137" s="652"/>
    </row>
    <row r="138" spans="1:15" ht="15.75" x14ac:dyDescent="0.2">
      <c r="B138" s="652" t="s">
        <v>703</v>
      </c>
      <c r="C138" s="652"/>
      <c r="D138" s="652"/>
      <c r="E138" s="652"/>
      <c r="F138" s="652"/>
      <c r="G138" s="652"/>
      <c r="H138" s="496"/>
    </row>
    <row r="139" spans="1:15" ht="15" customHeight="1" thickBot="1" x14ac:dyDescent="0.25">
      <c r="B139" s="139"/>
      <c r="C139" s="139"/>
      <c r="D139" s="139"/>
      <c r="E139" s="162"/>
      <c r="F139" s="162"/>
      <c r="G139" s="267" t="s">
        <v>165</v>
      </c>
      <c r="H139" s="12"/>
      <c r="I139" s="109"/>
      <c r="L139" s="12"/>
    </row>
    <row r="140" spans="1:15" ht="11.25" customHeight="1" x14ac:dyDescent="0.2">
      <c r="A140" s="3332" t="s">
        <v>1453</v>
      </c>
      <c r="B140" s="3357" t="s">
        <v>166</v>
      </c>
      <c r="C140" s="3346" t="s">
        <v>704</v>
      </c>
      <c r="D140" s="3348" t="s">
        <v>187</v>
      </c>
      <c r="E140" s="3340" t="s">
        <v>1568</v>
      </c>
      <c r="F140" s="3342" t="s">
        <v>1454</v>
      </c>
      <c r="G140" s="3329" t="s">
        <v>186</v>
      </c>
      <c r="H140" s="12"/>
      <c r="I140" s="109"/>
      <c r="L140" s="12"/>
    </row>
    <row r="141" spans="1:15" ht="15.75" customHeight="1" thickBot="1" x14ac:dyDescent="0.25">
      <c r="A141" s="3333"/>
      <c r="B141" s="3358"/>
      <c r="C141" s="3347"/>
      <c r="D141" s="3349"/>
      <c r="E141" s="3341"/>
      <c r="F141" s="3343"/>
      <c r="G141" s="3330"/>
      <c r="H141" s="12"/>
      <c r="I141" s="109"/>
      <c r="L141" s="12"/>
    </row>
    <row r="142" spans="1:15" s="2139" customFormat="1" ht="14.25" customHeight="1" thickBot="1" x14ac:dyDescent="0.25">
      <c r="A142" s="2125">
        <f>A143</f>
        <v>35200</v>
      </c>
      <c r="B142" s="2126" t="s">
        <v>168</v>
      </c>
      <c r="C142" s="1230" t="s">
        <v>169</v>
      </c>
      <c r="D142" s="1227" t="s">
        <v>198</v>
      </c>
      <c r="E142" s="2125">
        <f>E143</f>
        <v>31900</v>
      </c>
      <c r="F142" s="2125">
        <v>31900</v>
      </c>
      <c r="G142" s="1246" t="s">
        <v>167</v>
      </c>
      <c r="I142" s="2127"/>
      <c r="J142" s="2127"/>
      <c r="K142" s="2127"/>
    </row>
    <row r="143" spans="1:15" ht="22.5" x14ac:dyDescent="0.2">
      <c r="A143" s="80">
        <f>SUM(A144:A148)</f>
        <v>35200</v>
      </c>
      <c r="B143" s="722" t="s">
        <v>172</v>
      </c>
      <c r="C143" s="723" t="s">
        <v>167</v>
      </c>
      <c r="D143" s="2128" t="s">
        <v>893</v>
      </c>
      <c r="E143" s="888">
        <f>SUM(E144:E148)</f>
        <v>31900</v>
      </c>
      <c r="F143" s="268">
        <f>SUM(F144:F148)</f>
        <v>31900</v>
      </c>
      <c r="G143" s="329"/>
      <c r="H143" s="12"/>
      <c r="I143" s="109"/>
      <c r="L143" s="12"/>
    </row>
    <row r="144" spans="1:15" x14ac:dyDescent="0.2">
      <c r="A144" s="82">
        <v>27200</v>
      </c>
      <c r="B144" s="53" t="s">
        <v>172</v>
      </c>
      <c r="C144" s="18" t="s">
        <v>705</v>
      </c>
      <c r="D144" s="588" t="s">
        <v>706</v>
      </c>
      <c r="E144" s="826">
        <v>25200</v>
      </c>
      <c r="F144" s="721">
        <v>25200</v>
      </c>
      <c r="G144" s="625"/>
      <c r="H144" s="12"/>
      <c r="I144" s="109"/>
      <c r="L144" s="12"/>
    </row>
    <row r="145" spans="1:14" x14ac:dyDescent="0.2">
      <c r="A145" s="82">
        <v>3000</v>
      </c>
      <c r="B145" s="53" t="s">
        <v>172</v>
      </c>
      <c r="C145" s="18" t="s">
        <v>707</v>
      </c>
      <c r="D145" s="588" t="s">
        <v>708</v>
      </c>
      <c r="E145" s="826">
        <v>2700</v>
      </c>
      <c r="F145" s="721">
        <v>2700</v>
      </c>
      <c r="G145" s="625"/>
      <c r="H145" s="132"/>
      <c r="I145" s="763"/>
      <c r="J145" s="763"/>
      <c r="K145" s="763"/>
      <c r="L145" s="132"/>
      <c r="M145" s="132"/>
      <c r="N145" s="132"/>
    </row>
    <row r="146" spans="1:14" s="132" customFormat="1" ht="22.5" x14ac:dyDescent="0.2">
      <c r="A146" s="202">
        <v>1700</v>
      </c>
      <c r="B146" s="709" t="s">
        <v>172</v>
      </c>
      <c r="C146" s="359" t="s">
        <v>1049</v>
      </c>
      <c r="D146" s="588" t="s">
        <v>963</v>
      </c>
      <c r="E146" s="831">
        <v>1400</v>
      </c>
      <c r="F146" s="721">
        <v>1400</v>
      </c>
      <c r="G146" s="1009"/>
      <c r="H146" s="12"/>
      <c r="I146" s="109"/>
      <c r="J146" s="109"/>
      <c r="K146" s="109"/>
      <c r="L146" s="12"/>
      <c r="M146" s="12"/>
      <c r="N146" s="12"/>
    </row>
    <row r="147" spans="1:14" x14ac:dyDescent="0.2">
      <c r="A147" s="395">
        <v>800</v>
      </c>
      <c r="B147" s="598" t="s">
        <v>172</v>
      </c>
      <c r="C147" s="127" t="s">
        <v>1050</v>
      </c>
      <c r="D147" s="588" t="s">
        <v>964</v>
      </c>
      <c r="E147" s="909">
        <v>600</v>
      </c>
      <c r="F147" s="721">
        <v>600</v>
      </c>
      <c r="G147" s="93"/>
      <c r="H147" s="12"/>
      <c r="I147" s="109"/>
      <c r="L147" s="12"/>
    </row>
    <row r="148" spans="1:14" ht="12" thickBot="1" x14ac:dyDescent="0.25">
      <c r="A148" s="841">
        <v>2500</v>
      </c>
      <c r="B148" s="609" t="s">
        <v>172</v>
      </c>
      <c r="C148" s="1015" t="s">
        <v>1051</v>
      </c>
      <c r="D148" s="720" t="s">
        <v>965</v>
      </c>
      <c r="E148" s="861">
        <v>2000</v>
      </c>
      <c r="F148" s="84">
        <v>2000</v>
      </c>
      <c r="G148" s="361"/>
    </row>
    <row r="149" spans="1:14" x14ac:dyDescent="0.2">
      <c r="C149" s="13"/>
      <c r="E149" s="678"/>
      <c r="F149" s="678"/>
    </row>
    <row r="150" spans="1:14" x14ac:dyDescent="0.2">
      <c r="C150" s="13"/>
      <c r="E150" s="678"/>
      <c r="F150" s="678"/>
    </row>
    <row r="151" spans="1:14" x14ac:dyDescent="0.2">
      <c r="C151" s="13"/>
      <c r="E151" s="678"/>
      <c r="F151" s="678"/>
    </row>
    <row r="152" spans="1:14" x14ac:dyDescent="0.2">
      <c r="A152" s="3331"/>
      <c r="B152" s="3331"/>
      <c r="C152" s="3331"/>
      <c r="D152" s="319"/>
      <c r="F152" s="319"/>
    </row>
    <row r="153" spans="1:14" ht="12.75" x14ac:dyDescent="0.2">
      <c r="A153" s="2134"/>
      <c r="B153" s="2134"/>
      <c r="C153" s="2134"/>
      <c r="F153" s="163"/>
    </row>
    <row r="154" spans="1:14" x14ac:dyDescent="0.2">
      <c r="A154" s="3331"/>
      <c r="B154" s="3331"/>
      <c r="C154" s="3331"/>
      <c r="D154" s="319"/>
      <c r="F154" s="319"/>
    </row>
    <row r="155" spans="1:14" ht="12.75" x14ac:dyDescent="0.2">
      <c r="A155" s="2134"/>
      <c r="B155" s="2134"/>
      <c r="C155" s="2134"/>
      <c r="F155" s="163"/>
    </row>
    <row r="156" spans="1:14" x14ac:dyDescent="0.2">
      <c r="A156" s="3331"/>
      <c r="B156" s="3331"/>
      <c r="C156" s="3331"/>
      <c r="D156" s="319"/>
      <c r="F156" s="319"/>
    </row>
    <row r="157" spans="1:14" ht="12.75" x14ac:dyDescent="0.2">
      <c r="A157" s="163"/>
      <c r="B157" s="163"/>
      <c r="C157" s="163"/>
      <c r="D157" s="163"/>
      <c r="E157" s="163"/>
      <c r="F157" s="163"/>
    </row>
  </sheetData>
  <mergeCells count="52">
    <mergeCell ref="F116:F117"/>
    <mergeCell ref="G116:G117"/>
    <mergeCell ref="A73:A74"/>
    <mergeCell ref="B73:B74"/>
    <mergeCell ref="C73:C74"/>
    <mergeCell ref="D73:D74"/>
    <mergeCell ref="E73:E74"/>
    <mergeCell ref="F73:F74"/>
    <mergeCell ref="G73:G74"/>
    <mergeCell ref="A116:A117"/>
    <mergeCell ref="B116:B117"/>
    <mergeCell ref="C116:C117"/>
    <mergeCell ref="D116:D117"/>
    <mergeCell ref="E116:E117"/>
    <mergeCell ref="F88:F89"/>
    <mergeCell ref="A1:G1"/>
    <mergeCell ref="A3:G3"/>
    <mergeCell ref="C5:E5"/>
    <mergeCell ref="B7:B8"/>
    <mergeCell ref="C7:C8"/>
    <mergeCell ref="D7:D8"/>
    <mergeCell ref="E7:E8"/>
    <mergeCell ref="G18:G19"/>
    <mergeCell ref="A58:A59"/>
    <mergeCell ref="B58:B59"/>
    <mergeCell ref="C58:C59"/>
    <mergeCell ref="D58:D59"/>
    <mergeCell ref="E58:E59"/>
    <mergeCell ref="F58:F59"/>
    <mergeCell ref="G58:G59"/>
    <mergeCell ref="A18:A19"/>
    <mergeCell ref="B18:B19"/>
    <mergeCell ref="C18:C19"/>
    <mergeCell ref="D18:D19"/>
    <mergeCell ref="E18:E19"/>
    <mergeCell ref="F18:F19"/>
    <mergeCell ref="A152:C152"/>
    <mergeCell ref="A154:C154"/>
    <mergeCell ref="A156:C156"/>
    <mergeCell ref="G88:G89"/>
    <mergeCell ref="A140:A141"/>
    <mergeCell ref="B140:B141"/>
    <mergeCell ref="C140:C141"/>
    <mergeCell ref="D140:D141"/>
    <mergeCell ref="E140:E141"/>
    <mergeCell ref="F140:F141"/>
    <mergeCell ref="G140:G141"/>
    <mergeCell ref="A88:A89"/>
    <mergeCell ref="B88:B89"/>
    <mergeCell ref="C88:C89"/>
    <mergeCell ref="D88:D89"/>
    <mergeCell ref="E88:E89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2" manualBreakCount="2">
    <brk id="71" max="6" man="1"/>
    <brk id="114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77"/>
  <sheetViews>
    <sheetView topLeftCell="A28" zoomScaleNormal="100" zoomScaleSheetLayoutView="75" workbookViewId="0">
      <selection activeCell="O34" sqref="O34"/>
    </sheetView>
  </sheetViews>
  <sheetFormatPr defaultRowHeight="11.25" x14ac:dyDescent="0.2"/>
  <cols>
    <col min="1" max="1" width="9.140625" style="12"/>
    <col min="2" max="2" width="3.5703125" style="13" customWidth="1"/>
    <col min="3" max="3" width="11.7109375" style="12" customWidth="1"/>
    <col min="4" max="4" width="45.140625" style="12" customWidth="1"/>
    <col min="5" max="6" width="10.140625" style="12" customWidth="1"/>
    <col min="7" max="7" width="17.85546875" style="12" customWidth="1"/>
    <col min="8" max="8" width="17.5703125" style="13" customWidth="1"/>
    <col min="9" max="9" width="10.140625" style="12" bestFit="1" customWidth="1"/>
    <col min="10" max="257" width="9.140625" style="12"/>
    <col min="258" max="258" width="3.5703125" style="12" customWidth="1"/>
    <col min="259" max="259" width="11.7109375" style="12" customWidth="1"/>
    <col min="260" max="260" width="45.140625" style="12" customWidth="1"/>
    <col min="261" max="262" width="10.140625" style="12" customWidth="1"/>
    <col min="263" max="263" width="17.85546875" style="12" customWidth="1"/>
    <col min="264" max="264" width="17.5703125" style="12" customWidth="1"/>
    <col min="265" max="265" width="10.140625" style="12" bestFit="1" customWidth="1"/>
    <col min="266" max="513" width="9.140625" style="12"/>
    <col min="514" max="514" width="3.5703125" style="12" customWidth="1"/>
    <col min="515" max="515" width="11.7109375" style="12" customWidth="1"/>
    <col min="516" max="516" width="45.140625" style="12" customWidth="1"/>
    <col min="517" max="518" width="10.140625" style="12" customWidth="1"/>
    <col min="519" max="519" width="17.85546875" style="12" customWidth="1"/>
    <col min="520" max="520" width="17.5703125" style="12" customWidth="1"/>
    <col min="521" max="521" width="10.140625" style="12" bestFit="1" customWidth="1"/>
    <col min="522" max="769" width="9.140625" style="12"/>
    <col min="770" max="770" width="3.5703125" style="12" customWidth="1"/>
    <col min="771" max="771" width="11.7109375" style="12" customWidth="1"/>
    <col min="772" max="772" width="45.140625" style="12" customWidth="1"/>
    <col min="773" max="774" width="10.140625" style="12" customWidth="1"/>
    <col min="775" max="775" width="17.85546875" style="12" customWidth="1"/>
    <col min="776" max="776" width="17.5703125" style="12" customWidth="1"/>
    <col min="777" max="777" width="10.140625" style="12" bestFit="1" customWidth="1"/>
    <col min="778" max="1025" width="9.140625" style="12"/>
    <col min="1026" max="1026" width="3.5703125" style="12" customWidth="1"/>
    <col min="1027" max="1027" width="11.7109375" style="12" customWidth="1"/>
    <col min="1028" max="1028" width="45.140625" style="12" customWidth="1"/>
    <col min="1029" max="1030" width="10.140625" style="12" customWidth="1"/>
    <col min="1031" max="1031" width="17.85546875" style="12" customWidth="1"/>
    <col min="1032" max="1032" width="17.5703125" style="12" customWidth="1"/>
    <col min="1033" max="1033" width="10.140625" style="12" bestFit="1" customWidth="1"/>
    <col min="1034" max="1281" width="9.140625" style="12"/>
    <col min="1282" max="1282" width="3.5703125" style="12" customWidth="1"/>
    <col min="1283" max="1283" width="11.7109375" style="12" customWidth="1"/>
    <col min="1284" max="1284" width="45.140625" style="12" customWidth="1"/>
    <col min="1285" max="1286" width="10.140625" style="12" customWidth="1"/>
    <col min="1287" max="1287" width="17.85546875" style="12" customWidth="1"/>
    <col min="1288" max="1288" width="17.5703125" style="12" customWidth="1"/>
    <col min="1289" max="1289" width="10.140625" style="12" bestFit="1" customWidth="1"/>
    <col min="1290" max="1537" width="9.140625" style="12"/>
    <col min="1538" max="1538" width="3.5703125" style="12" customWidth="1"/>
    <col min="1539" max="1539" width="11.7109375" style="12" customWidth="1"/>
    <col min="1540" max="1540" width="45.140625" style="12" customWidth="1"/>
    <col min="1541" max="1542" width="10.140625" style="12" customWidth="1"/>
    <col min="1543" max="1543" width="17.85546875" style="12" customWidth="1"/>
    <col min="1544" max="1544" width="17.5703125" style="12" customWidth="1"/>
    <col min="1545" max="1545" width="10.140625" style="12" bestFit="1" customWidth="1"/>
    <col min="1546" max="1793" width="9.140625" style="12"/>
    <col min="1794" max="1794" width="3.5703125" style="12" customWidth="1"/>
    <col min="1795" max="1795" width="11.7109375" style="12" customWidth="1"/>
    <col min="1796" max="1796" width="45.140625" style="12" customWidth="1"/>
    <col min="1797" max="1798" width="10.140625" style="12" customWidth="1"/>
    <col min="1799" max="1799" width="17.85546875" style="12" customWidth="1"/>
    <col min="1800" max="1800" width="17.5703125" style="12" customWidth="1"/>
    <col min="1801" max="1801" width="10.140625" style="12" bestFit="1" customWidth="1"/>
    <col min="1802" max="2049" width="9.140625" style="12"/>
    <col min="2050" max="2050" width="3.5703125" style="12" customWidth="1"/>
    <col min="2051" max="2051" width="11.7109375" style="12" customWidth="1"/>
    <col min="2052" max="2052" width="45.140625" style="12" customWidth="1"/>
    <col min="2053" max="2054" width="10.140625" style="12" customWidth="1"/>
    <col min="2055" max="2055" width="17.85546875" style="12" customWidth="1"/>
    <col min="2056" max="2056" width="17.5703125" style="12" customWidth="1"/>
    <col min="2057" max="2057" width="10.140625" style="12" bestFit="1" customWidth="1"/>
    <col min="2058" max="2305" width="9.140625" style="12"/>
    <col min="2306" max="2306" width="3.5703125" style="12" customWidth="1"/>
    <col min="2307" max="2307" width="11.7109375" style="12" customWidth="1"/>
    <col min="2308" max="2308" width="45.140625" style="12" customWidth="1"/>
    <col min="2309" max="2310" width="10.140625" style="12" customWidth="1"/>
    <col min="2311" max="2311" width="17.85546875" style="12" customWidth="1"/>
    <col min="2312" max="2312" width="17.5703125" style="12" customWidth="1"/>
    <col min="2313" max="2313" width="10.140625" style="12" bestFit="1" customWidth="1"/>
    <col min="2314" max="2561" width="9.140625" style="12"/>
    <col min="2562" max="2562" width="3.5703125" style="12" customWidth="1"/>
    <col min="2563" max="2563" width="11.7109375" style="12" customWidth="1"/>
    <col min="2564" max="2564" width="45.140625" style="12" customWidth="1"/>
    <col min="2565" max="2566" width="10.140625" style="12" customWidth="1"/>
    <col min="2567" max="2567" width="17.85546875" style="12" customWidth="1"/>
    <col min="2568" max="2568" width="17.5703125" style="12" customWidth="1"/>
    <col min="2569" max="2569" width="10.140625" style="12" bestFit="1" customWidth="1"/>
    <col min="2570" max="2817" width="9.140625" style="12"/>
    <col min="2818" max="2818" width="3.5703125" style="12" customWidth="1"/>
    <col min="2819" max="2819" width="11.7109375" style="12" customWidth="1"/>
    <col min="2820" max="2820" width="45.140625" style="12" customWidth="1"/>
    <col min="2821" max="2822" width="10.140625" style="12" customWidth="1"/>
    <col min="2823" max="2823" width="17.85546875" style="12" customWidth="1"/>
    <col min="2824" max="2824" width="17.5703125" style="12" customWidth="1"/>
    <col min="2825" max="2825" width="10.140625" style="12" bestFit="1" customWidth="1"/>
    <col min="2826" max="3073" width="9.140625" style="12"/>
    <col min="3074" max="3074" width="3.5703125" style="12" customWidth="1"/>
    <col min="3075" max="3075" width="11.7109375" style="12" customWidth="1"/>
    <col min="3076" max="3076" width="45.140625" style="12" customWidth="1"/>
    <col min="3077" max="3078" width="10.140625" style="12" customWidth="1"/>
    <col min="3079" max="3079" width="17.85546875" style="12" customWidth="1"/>
    <col min="3080" max="3080" width="17.5703125" style="12" customWidth="1"/>
    <col min="3081" max="3081" width="10.140625" style="12" bestFit="1" customWidth="1"/>
    <col min="3082" max="3329" width="9.140625" style="12"/>
    <col min="3330" max="3330" width="3.5703125" style="12" customWidth="1"/>
    <col min="3331" max="3331" width="11.7109375" style="12" customWidth="1"/>
    <col min="3332" max="3332" width="45.140625" style="12" customWidth="1"/>
    <col min="3333" max="3334" width="10.140625" style="12" customWidth="1"/>
    <col min="3335" max="3335" width="17.85546875" style="12" customWidth="1"/>
    <col min="3336" max="3336" width="17.5703125" style="12" customWidth="1"/>
    <col min="3337" max="3337" width="10.140625" style="12" bestFit="1" customWidth="1"/>
    <col min="3338" max="3585" width="9.140625" style="12"/>
    <col min="3586" max="3586" width="3.5703125" style="12" customWidth="1"/>
    <col min="3587" max="3587" width="11.7109375" style="12" customWidth="1"/>
    <col min="3588" max="3588" width="45.140625" style="12" customWidth="1"/>
    <col min="3589" max="3590" width="10.140625" style="12" customWidth="1"/>
    <col min="3591" max="3591" width="17.85546875" style="12" customWidth="1"/>
    <col min="3592" max="3592" width="17.5703125" style="12" customWidth="1"/>
    <col min="3593" max="3593" width="10.140625" style="12" bestFit="1" customWidth="1"/>
    <col min="3594" max="3841" width="9.140625" style="12"/>
    <col min="3842" max="3842" width="3.5703125" style="12" customWidth="1"/>
    <col min="3843" max="3843" width="11.7109375" style="12" customWidth="1"/>
    <col min="3844" max="3844" width="45.140625" style="12" customWidth="1"/>
    <col min="3845" max="3846" width="10.140625" style="12" customWidth="1"/>
    <col min="3847" max="3847" width="17.85546875" style="12" customWidth="1"/>
    <col min="3848" max="3848" width="17.5703125" style="12" customWidth="1"/>
    <col min="3849" max="3849" width="10.140625" style="12" bestFit="1" customWidth="1"/>
    <col min="3850" max="4097" width="9.140625" style="12"/>
    <col min="4098" max="4098" width="3.5703125" style="12" customWidth="1"/>
    <col min="4099" max="4099" width="11.7109375" style="12" customWidth="1"/>
    <col min="4100" max="4100" width="45.140625" style="12" customWidth="1"/>
    <col min="4101" max="4102" width="10.140625" style="12" customWidth="1"/>
    <col min="4103" max="4103" width="17.85546875" style="12" customWidth="1"/>
    <col min="4104" max="4104" width="17.5703125" style="12" customWidth="1"/>
    <col min="4105" max="4105" width="10.140625" style="12" bestFit="1" customWidth="1"/>
    <col min="4106" max="4353" width="9.140625" style="12"/>
    <col min="4354" max="4354" width="3.5703125" style="12" customWidth="1"/>
    <col min="4355" max="4355" width="11.7109375" style="12" customWidth="1"/>
    <col min="4356" max="4356" width="45.140625" style="12" customWidth="1"/>
    <col min="4357" max="4358" width="10.140625" style="12" customWidth="1"/>
    <col min="4359" max="4359" width="17.85546875" style="12" customWidth="1"/>
    <col min="4360" max="4360" width="17.5703125" style="12" customWidth="1"/>
    <col min="4361" max="4361" width="10.140625" style="12" bestFit="1" customWidth="1"/>
    <col min="4362" max="4609" width="9.140625" style="12"/>
    <col min="4610" max="4610" width="3.5703125" style="12" customWidth="1"/>
    <col min="4611" max="4611" width="11.7109375" style="12" customWidth="1"/>
    <col min="4612" max="4612" width="45.140625" style="12" customWidth="1"/>
    <col min="4613" max="4614" width="10.140625" style="12" customWidth="1"/>
    <col min="4615" max="4615" width="17.85546875" style="12" customWidth="1"/>
    <col min="4616" max="4616" width="17.5703125" style="12" customWidth="1"/>
    <col min="4617" max="4617" width="10.140625" style="12" bestFit="1" customWidth="1"/>
    <col min="4618" max="4865" width="9.140625" style="12"/>
    <col min="4866" max="4866" width="3.5703125" style="12" customWidth="1"/>
    <col min="4867" max="4867" width="11.7109375" style="12" customWidth="1"/>
    <col min="4868" max="4868" width="45.140625" style="12" customWidth="1"/>
    <col min="4869" max="4870" width="10.140625" style="12" customWidth="1"/>
    <col min="4871" max="4871" width="17.85546875" style="12" customWidth="1"/>
    <col min="4872" max="4872" width="17.5703125" style="12" customWidth="1"/>
    <col min="4873" max="4873" width="10.140625" style="12" bestFit="1" customWidth="1"/>
    <col min="4874" max="5121" width="9.140625" style="12"/>
    <col min="5122" max="5122" width="3.5703125" style="12" customWidth="1"/>
    <col min="5123" max="5123" width="11.7109375" style="12" customWidth="1"/>
    <col min="5124" max="5124" width="45.140625" style="12" customWidth="1"/>
    <col min="5125" max="5126" width="10.140625" style="12" customWidth="1"/>
    <col min="5127" max="5127" width="17.85546875" style="12" customWidth="1"/>
    <col min="5128" max="5128" width="17.5703125" style="12" customWidth="1"/>
    <col min="5129" max="5129" width="10.140625" style="12" bestFit="1" customWidth="1"/>
    <col min="5130" max="5377" width="9.140625" style="12"/>
    <col min="5378" max="5378" width="3.5703125" style="12" customWidth="1"/>
    <col min="5379" max="5379" width="11.7109375" style="12" customWidth="1"/>
    <col min="5380" max="5380" width="45.140625" style="12" customWidth="1"/>
    <col min="5381" max="5382" width="10.140625" style="12" customWidth="1"/>
    <col min="5383" max="5383" width="17.85546875" style="12" customWidth="1"/>
    <col min="5384" max="5384" width="17.5703125" style="12" customWidth="1"/>
    <col min="5385" max="5385" width="10.140625" style="12" bestFit="1" customWidth="1"/>
    <col min="5386" max="5633" width="9.140625" style="12"/>
    <col min="5634" max="5634" width="3.5703125" style="12" customWidth="1"/>
    <col min="5635" max="5635" width="11.7109375" style="12" customWidth="1"/>
    <col min="5636" max="5636" width="45.140625" style="12" customWidth="1"/>
    <col min="5637" max="5638" width="10.140625" style="12" customWidth="1"/>
    <col min="5639" max="5639" width="17.85546875" style="12" customWidth="1"/>
    <col min="5640" max="5640" width="17.5703125" style="12" customWidth="1"/>
    <col min="5641" max="5641" width="10.140625" style="12" bestFit="1" customWidth="1"/>
    <col min="5642" max="5889" width="9.140625" style="12"/>
    <col min="5890" max="5890" width="3.5703125" style="12" customWidth="1"/>
    <col min="5891" max="5891" width="11.7109375" style="12" customWidth="1"/>
    <col min="5892" max="5892" width="45.140625" style="12" customWidth="1"/>
    <col min="5893" max="5894" width="10.140625" style="12" customWidth="1"/>
    <col min="5895" max="5895" width="17.85546875" style="12" customWidth="1"/>
    <col min="5896" max="5896" width="17.5703125" style="12" customWidth="1"/>
    <col min="5897" max="5897" width="10.140625" style="12" bestFit="1" customWidth="1"/>
    <col min="5898" max="6145" width="9.140625" style="12"/>
    <col min="6146" max="6146" width="3.5703125" style="12" customWidth="1"/>
    <col min="6147" max="6147" width="11.7109375" style="12" customWidth="1"/>
    <col min="6148" max="6148" width="45.140625" style="12" customWidth="1"/>
    <col min="6149" max="6150" width="10.140625" style="12" customWidth="1"/>
    <col min="6151" max="6151" width="17.85546875" style="12" customWidth="1"/>
    <col min="6152" max="6152" width="17.5703125" style="12" customWidth="1"/>
    <col min="6153" max="6153" width="10.140625" style="12" bestFit="1" customWidth="1"/>
    <col min="6154" max="6401" width="9.140625" style="12"/>
    <col min="6402" max="6402" width="3.5703125" style="12" customWidth="1"/>
    <col min="6403" max="6403" width="11.7109375" style="12" customWidth="1"/>
    <col min="6404" max="6404" width="45.140625" style="12" customWidth="1"/>
    <col min="6405" max="6406" width="10.140625" style="12" customWidth="1"/>
    <col min="6407" max="6407" width="17.85546875" style="12" customWidth="1"/>
    <col min="6408" max="6408" width="17.5703125" style="12" customWidth="1"/>
    <col min="6409" max="6409" width="10.140625" style="12" bestFit="1" customWidth="1"/>
    <col min="6410" max="6657" width="9.140625" style="12"/>
    <col min="6658" max="6658" width="3.5703125" style="12" customWidth="1"/>
    <col min="6659" max="6659" width="11.7109375" style="12" customWidth="1"/>
    <col min="6660" max="6660" width="45.140625" style="12" customWidth="1"/>
    <col min="6661" max="6662" width="10.140625" style="12" customWidth="1"/>
    <col min="6663" max="6663" width="17.85546875" style="12" customWidth="1"/>
    <col min="6664" max="6664" width="17.5703125" style="12" customWidth="1"/>
    <col min="6665" max="6665" width="10.140625" style="12" bestFit="1" customWidth="1"/>
    <col min="6666" max="6913" width="9.140625" style="12"/>
    <col min="6914" max="6914" width="3.5703125" style="12" customWidth="1"/>
    <col min="6915" max="6915" width="11.7109375" style="12" customWidth="1"/>
    <col min="6916" max="6916" width="45.140625" style="12" customWidth="1"/>
    <col min="6917" max="6918" width="10.140625" style="12" customWidth="1"/>
    <col min="6919" max="6919" width="17.85546875" style="12" customWidth="1"/>
    <col min="6920" max="6920" width="17.5703125" style="12" customWidth="1"/>
    <col min="6921" max="6921" width="10.140625" style="12" bestFit="1" customWidth="1"/>
    <col min="6922" max="7169" width="9.140625" style="12"/>
    <col min="7170" max="7170" width="3.5703125" style="12" customWidth="1"/>
    <col min="7171" max="7171" width="11.7109375" style="12" customWidth="1"/>
    <col min="7172" max="7172" width="45.140625" style="12" customWidth="1"/>
    <col min="7173" max="7174" width="10.140625" style="12" customWidth="1"/>
    <col min="7175" max="7175" width="17.85546875" style="12" customWidth="1"/>
    <col min="7176" max="7176" width="17.5703125" style="12" customWidth="1"/>
    <col min="7177" max="7177" width="10.140625" style="12" bestFit="1" customWidth="1"/>
    <col min="7178" max="7425" width="9.140625" style="12"/>
    <col min="7426" max="7426" width="3.5703125" style="12" customWidth="1"/>
    <col min="7427" max="7427" width="11.7109375" style="12" customWidth="1"/>
    <col min="7428" max="7428" width="45.140625" style="12" customWidth="1"/>
    <col min="7429" max="7430" width="10.140625" style="12" customWidth="1"/>
    <col min="7431" max="7431" width="17.85546875" style="12" customWidth="1"/>
    <col min="7432" max="7432" width="17.5703125" style="12" customWidth="1"/>
    <col min="7433" max="7433" width="10.140625" style="12" bestFit="1" customWidth="1"/>
    <col min="7434" max="7681" width="9.140625" style="12"/>
    <col min="7682" max="7682" width="3.5703125" style="12" customWidth="1"/>
    <col min="7683" max="7683" width="11.7109375" style="12" customWidth="1"/>
    <col min="7684" max="7684" width="45.140625" style="12" customWidth="1"/>
    <col min="7685" max="7686" width="10.140625" style="12" customWidth="1"/>
    <col min="7687" max="7687" width="17.85546875" style="12" customWidth="1"/>
    <col min="7688" max="7688" width="17.5703125" style="12" customWidth="1"/>
    <col min="7689" max="7689" width="10.140625" style="12" bestFit="1" customWidth="1"/>
    <col min="7690" max="7937" width="9.140625" style="12"/>
    <col min="7938" max="7938" width="3.5703125" style="12" customWidth="1"/>
    <col min="7939" max="7939" width="11.7109375" style="12" customWidth="1"/>
    <col min="7940" max="7940" width="45.140625" style="12" customWidth="1"/>
    <col min="7941" max="7942" width="10.140625" style="12" customWidth="1"/>
    <col min="7943" max="7943" width="17.85546875" style="12" customWidth="1"/>
    <col min="7944" max="7944" width="17.5703125" style="12" customWidth="1"/>
    <col min="7945" max="7945" width="10.140625" style="12" bestFit="1" customWidth="1"/>
    <col min="7946" max="8193" width="9.140625" style="12"/>
    <col min="8194" max="8194" width="3.5703125" style="12" customWidth="1"/>
    <col min="8195" max="8195" width="11.7109375" style="12" customWidth="1"/>
    <col min="8196" max="8196" width="45.140625" style="12" customWidth="1"/>
    <col min="8197" max="8198" width="10.140625" style="12" customWidth="1"/>
    <col min="8199" max="8199" width="17.85546875" style="12" customWidth="1"/>
    <col min="8200" max="8200" width="17.5703125" style="12" customWidth="1"/>
    <col min="8201" max="8201" width="10.140625" style="12" bestFit="1" customWidth="1"/>
    <col min="8202" max="8449" width="9.140625" style="12"/>
    <col min="8450" max="8450" width="3.5703125" style="12" customWidth="1"/>
    <col min="8451" max="8451" width="11.7109375" style="12" customWidth="1"/>
    <col min="8452" max="8452" width="45.140625" style="12" customWidth="1"/>
    <col min="8453" max="8454" width="10.140625" style="12" customWidth="1"/>
    <col min="8455" max="8455" width="17.85546875" style="12" customWidth="1"/>
    <col min="8456" max="8456" width="17.5703125" style="12" customWidth="1"/>
    <col min="8457" max="8457" width="10.140625" style="12" bestFit="1" customWidth="1"/>
    <col min="8458" max="8705" width="9.140625" style="12"/>
    <col min="8706" max="8706" width="3.5703125" style="12" customWidth="1"/>
    <col min="8707" max="8707" width="11.7109375" style="12" customWidth="1"/>
    <col min="8708" max="8708" width="45.140625" style="12" customWidth="1"/>
    <col min="8709" max="8710" width="10.140625" style="12" customWidth="1"/>
    <col min="8711" max="8711" width="17.85546875" style="12" customWidth="1"/>
    <col min="8712" max="8712" width="17.5703125" style="12" customWidth="1"/>
    <col min="8713" max="8713" width="10.140625" style="12" bestFit="1" customWidth="1"/>
    <col min="8714" max="8961" width="9.140625" style="12"/>
    <col min="8962" max="8962" width="3.5703125" style="12" customWidth="1"/>
    <col min="8963" max="8963" width="11.7109375" style="12" customWidth="1"/>
    <col min="8964" max="8964" width="45.140625" style="12" customWidth="1"/>
    <col min="8965" max="8966" width="10.140625" style="12" customWidth="1"/>
    <col min="8967" max="8967" width="17.85546875" style="12" customWidth="1"/>
    <col min="8968" max="8968" width="17.5703125" style="12" customWidth="1"/>
    <col min="8969" max="8969" width="10.140625" style="12" bestFit="1" customWidth="1"/>
    <col min="8970" max="9217" width="9.140625" style="12"/>
    <col min="9218" max="9218" width="3.5703125" style="12" customWidth="1"/>
    <col min="9219" max="9219" width="11.7109375" style="12" customWidth="1"/>
    <col min="9220" max="9220" width="45.140625" style="12" customWidth="1"/>
    <col min="9221" max="9222" width="10.140625" style="12" customWidth="1"/>
    <col min="9223" max="9223" width="17.85546875" style="12" customWidth="1"/>
    <col min="9224" max="9224" width="17.5703125" style="12" customWidth="1"/>
    <col min="9225" max="9225" width="10.140625" style="12" bestFit="1" customWidth="1"/>
    <col min="9226" max="9473" width="9.140625" style="12"/>
    <col min="9474" max="9474" width="3.5703125" style="12" customWidth="1"/>
    <col min="9475" max="9475" width="11.7109375" style="12" customWidth="1"/>
    <col min="9476" max="9476" width="45.140625" style="12" customWidth="1"/>
    <col min="9477" max="9478" width="10.140625" style="12" customWidth="1"/>
    <col min="9479" max="9479" width="17.85546875" style="12" customWidth="1"/>
    <col min="9480" max="9480" width="17.5703125" style="12" customWidth="1"/>
    <col min="9481" max="9481" width="10.140625" style="12" bestFit="1" customWidth="1"/>
    <col min="9482" max="9729" width="9.140625" style="12"/>
    <col min="9730" max="9730" width="3.5703125" style="12" customWidth="1"/>
    <col min="9731" max="9731" width="11.7109375" style="12" customWidth="1"/>
    <col min="9732" max="9732" width="45.140625" style="12" customWidth="1"/>
    <col min="9733" max="9734" width="10.140625" style="12" customWidth="1"/>
    <col min="9735" max="9735" width="17.85546875" style="12" customWidth="1"/>
    <col min="9736" max="9736" width="17.5703125" style="12" customWidth="1"/>
    <col min="9737" max="9737" width="10.140625" style="12" bestFit="1" customWidth="1"/>
    <col min="9738" max="9985" width="9.140625" style="12"/>
    <col min="9986" max="9986" width="3.5703125" style="12" customWidth="1"/>
    <col min="9987" max="9987" width="11.7109375" style="12" customWidth="1"/>
    <col min="9988" max="9988" width="45.140625" style="12" customWidth="1"/>
    <col min="9989" max="9990" width="10.140625" style="12" customWidth="1"/>
    <col min="9991" max="9991" width="17.85546875" style="12" customWidth="1"/>
    <col min="9992" max="9992" width="17.5703125" style="12" customWidth="1"/>
    <col min="9993" max="9993" width="10.140625" style="12" bestFit="1" customWidth="1"/>
    <col min="9994" max="10241" width="9.140625" style="12"/>
    <col min="10242" max="10242" width="3.5703125" style="12" customWidth="1"/>
    <col min="10243" max="10243" width="11.7109375" style="12" customWidth="1"/>
    <col min="10244" max="10244" width="45.140625" style="12" customWidth="1"/>
    <col min="10245" max="10246" width="10.140625" style="12" customWidth="1"/>
    <col min="10247" max="10247" width="17.85546875" style="12" customWidth="1"/>
    <col min="10248" max="10248" width="17.5703125" style="12" customWidth="1"/>
    <col min="10249" max="10249" width="10.140625" style="12" bestFit="1" customWidth="1"/>
    <col min="10250" max="10497" width="9.140625" style="12"/>
    <col min="10498" max="10498" width="3.5703125" style="12" customWidth="1"/>
    <col min="10499" max="10499" width="11.7109375" style="12" customWidth="1"/>
    <col min="10500" max="10500" width="45.140625" style="12" customWidth="1"/>
    <col min="10501" max="10502" width="10.140625" style="12" customWidth="1"/>
    <col min="10503" max="10503" width="17.85546875" style="12" customWidth="1"/>
    <col min="10504" max="10504" width="17.5703125" style="12" customWidth="1"/>
    <col min="10505" max="10505" width="10.140625" style="12" bestFit="1" customWidth="1"/>
    <col min="10506" max="10753" width="9.140625" style="12"/>
    <col min="10754" max="10754" width="3.5703125" style="12" customWidth="1"/>
    <col min="10755" max="10755" width="11.7109375" style="12" customWidth="1"/>
    <col min="10756" max="10756" width="45.140625" style="12" customWidth="1"/>
    <col min="10757" max="10758" width="10.140625" style="12" customWidth="1"/>
    <col min="10759" max="10759" width="17.85546875" style="12" customWidth="1"/>
    <col min="10760" max="10760" width="17.5703125" style="12" customWidth="1"/>
    <col min="10761" max="10761" width="10.140625" style="12" bestFit="1" customWidth="1"/>
    <col min="10762" max="11009" width="9.140625" style="12"/>
    <col min="11010" max="11010" width="3.5703125" style="12" customWidth="1"/>
    <col min="11011" max="11011" width="11.7109375" style="12" customWidth="1"/>
    <col min="11012" max="11012" width="45.140625" style="12" customWidth="1"/>
    <col min="11013" max="11014" width="10.140625" style="12" customWidth="1"/>
    <col min="11015" max="11015" width="17.85546875" style="12" customWidth="1"/>
    <col min="11016" max="11016" width="17.5703125" style="12" customWidth="1"/>
    <col min="11017" max="11017" width="10.140625" style="12" bestFit="1" customWidth="1"/>
    <col min="11018" max="11265" width="9.140625" style="12"/>
    <col min="11266" max="11266" width="3.5703125" style="12" customWidth="1"/>
    <col min="11267" max="11267" width="11.7109375" style="12" customWidth="1"/>
    <col min="11268" max="11268" width="45.140625" style="12" customWidth="1"/>
    <col min="11269" max="11270" width="10.140625" style="12" customWidth="1"/>
    <col min="11271" max="11271" width="17.85546875" style="12" customWidth="1"/>
    <col min="11272" max="11272" width="17.5703125" style="12" customWidth="1"/>
    <col min="11273" max="11273" width="10.140625" style="12" bestFit="1" customWidth="1"/>
    <col min="11274" max="11521" width="9.140625" style="12"/>
    <col min="11522" max="11522" width="3.5703125" style="12" customWidth="1"/>
    <col min="11523" max="11523" width="11.7109375" style="12" customWidth="1"/>
    <col min="11524" max="11524" width="45.140625" style="12" customWidth="1"/>
    <col min="11525" max="11526" width="10.140625" style="12" customWidth="1"/>
    <col min="11527" max="11527" width="17.85546875" style="12" customWidth="1"/>
    <col min="11528" max="11528" width="17.5703125" style="12" customWidth="1"/>
    <col min="11529" max="11529" width="10.140625" style="12" bestFit="1" customWidth="1"/>
    <col min="11530" max="11777" width="9.140625" style="12"/>
    <col min="11778" max="11778" width="3.5703125" style="12" customWidth="1"/>
    <col min="11779" max="11779" width="11.7109375" style="12" customWidth="1"/>
    <col min="11780" max="11780" width="45.140625" style="12" customWidth="1"/>
    <col min="11781" max="11782" width="10.140625" style="12" customWidth="1"/>
    <col min="11783" max="11783" width="17.85546875" style="12" customWidth="1"/>
    <col min="11784" max="11784" width="17.5703125" style="12" customWidth="1"/>
    <col min="11785" max="11785" width="10.140625" style="12" bestFit="1" customWidth="1"/>
    <col min="11786" max="12033" width="9.140625" style="12"/>
    <col min="12034" max="12034" width="3.5703125" style="12" customWidth="1"/>
    <col min="12035" max="12035" width="11.7109375" style="12" customWidth="1"/>
    <col min="12036" max="12036" width="45.140625" style="12" customWidth="1"/>
    <col min="12037" max="12038" width="10.140625" style="12" customWidth="1"/>
    <col min="12039" max="12039" width="17.85546875" style="12" customWidth="1"/>
    <col min="12040" max="12040" width="17.5703125" style="12" customWidth="1"/>
    <col min="12041" max="12041" width="10.140625" style="12" bestFit="1" customWidth="1"/>
    <col min="12042" max="12289" width="9.140625" style="12"/>
    <col min="12290" max="12290" width="3.5703125" style="12" customWidth="1"/>
    <col min="12291" max="12291" width="11.7109375" style="12" customWidth="1"/>
    <col min="12292" max="12292" width="45.140625" style="12" customWidth="1"/>
    <col min="12293" max="12294" width="10.140625" style="12" customWidth="1"/>
    <col min="12295" max="12295" width="17.85546875" style="12" customWidth="1"/>
    <col min="12296" max="12296" width="17.5703125" style="12" customWidth="1"/>
    <col min="12297" max="12297" width="10.140625" style="12" bestFit="1" customWidth="1"/>
    <col min="12298" max="12545" width="9.140625" style="12"/>
    <col min="12546" max="12546" width="3.5703125" style="12" customWidth="1"/>
    <col min="12547" max="12547" width="11.7109375" style="12" customWidth="1"/>
    <col min="12548" max="12548" width="45.140625" style="12" customWidth="1"/>
    <col min="12549" max="12550" width="10.140625" style="12" customWidth="1"/>
    <col min="12551" max="12551" width="17.85546875" style="12" customWidth="1"/>
    <col min="12552" max="12552" width="17.5703125" style="12" customWidth="1"/>
    <col min="12553" max="12553" width="10.140625" style="12" bestFit="1" customWidth="1"/>
    <col min="12554" max="12801" width="9.140625" style="12"/>
    <col min="12802" max="12802" width="3.5703125" style="12" customWidth="1"/>
    <col min="12803" max="12803" width="11.7109375" style="12" customWidth="1"/>
    <col min="12804" max="12804" width="45.140625" style="12" customWidth="1"/>
    <col min="12805" max="12806" width="10.140625" style="12" customWidth="1"/>
    <col min="12807" max="12807" width="17.85546875" style="12" customWidth="1"/>
    <col min="12808" max="12808" width="17.5703125" style="12" customWidth="1"/>
    <col min="12809" max="12809" width="10.140625" style="12" bestFit="1" customWidth="1"/>
    <col min="12810" max="13057" width="9.140625" style="12"/>
    <col min="13058" max="13058" width="3.5703125" style="12" customWidth="1"/>
    <col min="13059" max="13059" width="11.7109375" style="12" customWidth="1"/>
    <col min="13060" max="13060" width="45.140625" style="12" customWidth="1"/>
    <col min="13061" max="13062" width="10.140625" style="12" customWidth="1"/>
    <col min="13063" max="13063" width="17.85546875" style="12" customWidth="1"/>
    <col min="13064" max="13064" width="17.5703125" style="12" customWidth="1"/>
    <col min="13065" max="13065" width="10.140625" style="12" bestFit="1" customWidth="1"/>
    <col min="13066" max="13313" width="9.140625" style="12"/>
    <col min="13314" max="13314" width="3.5703125" style="12" customWidth="1"/>
    <col min="13315" max="13315" width="11.7109375" style="12" customWidth="1"/>
    <col min="13316" max="13316" width="45.140625" style="12" customWidth="1"/>
    <col min="13317" max="13318" width="10.140625" style="12" customWidth="1"/>
    <col min="13319" max="13319" width="17.85546875" style="12" customWidth="1"/>
    <col min="13320" max="13320" width="17.5703125" style="12" customWidth="1"/>
    <col min="13321" max="13321" width="10.140625" style="12" bestFit="1" customWidth="1"/>
    <col min="13322" max="13569" width="9.140625" style="12"/>
    <col min="13570" max="13570" width="3.5703125" style="12" customWidth="1"/>
    <col min="13571" max="13571" width="11.7109375" style="12" customWidth="1"/>
    <col min="13572" max="13572" width="45.140625" style="12" customWidth="1"/>
    <col min="13573" max="13574" width="10.140625" style="12" customWidth="1"/>
    <col min="13575" max="13575" width="17.85546875" style="12" customWidth="1"/>
    <col min="13576" max="13576" width="17.5703125" style="12" customWidth="1"/>
    <col min="13577" max="13577" width="10.140625" style="12" bestFit="1" customWidth="1"/>
    <col min="13578" max="13825" width="9.140625" style="12"/>
    <col min="13826" max="13826" width="3.5703125" style="12" customWidth="1"/>
    <col min="13827" max="13827" width="11.7109375" style="12" customWidth="1"/>
    <col min="13828" max="13828" width="45.140625" style="12" customWidth="1"/>
    <col min="13829" max="13830" width="10.140625" style="12" customWidth="1"/>
    <col min="13831" max="13831" width="17.85546875" style="12" customWidth="1"/>
    <col min="13832" max="13832" width="17.5703125" style="12" customWidth="1"/>
    <col min="13833" max="13833" width="10.140625" style="12" bestFit="1" customWidth="1"/>
    <col min="13834" max="14081" width="9.140625" style="12"/>
    <col min="14082" max="14082" width="3.5703125" style="12" customWidth="1"/>
    <col min="14083" max="14083" width="11.7109375" style="12" customWidth="1"/>
    <col min="14084" max="14084" width="45.140625" style="12" customWidth="1"/>
    <col min="14085" max="14086" width="10.140625" style="12" customWidth="1"/>
    <col min="14087" max="14087" width="17.85546875" style="12" customWidth="1"/>
    <col min="14088" max="14088" width="17.5703125" style="12" customWidth="1"/>
    <col min="14089" max="14089" width="10.140625" style="12" bestFit="1" customWidth="1"/>
    <col min="14090" max="14337" width="9.140625" style="12"/>
    <col min="14338" max="14338" width="3.5703125" style="12" customWidth="1"/>
    <col min="14339" max="14339" width="11.7109375" style="12" customWidth="1"/>
    <col min="14340" max="14340" width="45.140625" style="12" customWidth="1"/>
    <col min="14341" max="14342" width="10.140625" style="12" customWidth="1"/>
    <col min="14343" max="14343" width="17.85546875" style="12" customWidth="1"/>
    <col min="14344" max="14344" width="17.5703125" style="12" customWidth="1"/>
    <col min="14345" max="14345" width="10.140625" style="12" bestFit="1" customWidth="1"/>
    <col min="14346" max="14593" width="9.140625" style="12"/>
    <col min="14594" max="14594" width="3.5703125" style="12" customWidth="1"/>
    <col min="14595" max="14595" width="11.7109375" style="12" customWidth="1"/>
    <col min="14596" max="14596" width="45.140625" style="12" customWidth="1"/>
    <col min="14597" max="14598" width="10.140625" style="12" customWidth="1"/>
    <col min="14599" max="14599" width="17.85546875" style="12" customWidth="1"/>
    <col min="14600" max="14600" width="17.5703125" style="12" customWidth="1"/>
    <col min="14601" max="14601" width="10.140625" style="12" bestFit="1" customWidth="1"/>
    <col min="14602" max="14849" width="9.140625" style="12"/>
    <col min="14850" max="14850" width="3.5703125" style="12" customWidth="1"/>
    <col min="14851" max="14851" width="11.7109375" style="12" customWidth="1"/>
    <col min="14852" max="14852" width="45.140625" style="12" customWidth="1"/>
    <col min="14853" max="14854" width="10.140625" style="12" customWidth="1"/>
    <col min="14855" max="14855" width="17.85546875" style="12" customWidth="1"/>
    <col min="14856" max="14856" width="17.5703125" style="12" customWidth="1"/>
    <col min="14857" max="14857" width="10.140625" style="12" bestFit="1" customWidth="1"/>
    <col min="14858" max="15105" width="9.140625" style="12"/>
    <col min="15106" max="15106" width="3.5703125" style="12" customWidth="1"/>
    <col min="15107" max="15107" width="11.7109375" style="12" customWidth="1"/>
    <col min="15108" max="15108" width="45.140625" style="12" customWidth="1"/>
    <col min="15109" max="15110" width="10.140625" style="12" customWidth="1"/>
    <col min="15111" max="15111" width="17.85546875" style="12" customWidth="1"/>
    <col min="15112" max="15112" width="17.5703125" style="12" customWidth="1"/>
    <col min="15113" max="15113" width="10.140625" style="12" bestFit="1" customWidth="1"/>
    <col min="15114" max="15361" width="9.140625" style="12"/>
    <col min="15362" max="15362" width="3.5703125" style="12" customWidth="1"/>
    <col min="15363" max="15363" width="11.7109375" style="12" customWidth="1"/>
    <col min="15364" max="15364" width="45.140625" style="12" customWidth="1"/>
    <col min="15365" max="15366" width="10.140625" style="12" customWidth="1"/>
    <col min="15367" max="15367" width="17.85546875" style="12" customWidth="1"/>
    <col min="15368" max="15368" width="17.5703125" style="12" customWidth="1"/>
    <col min="15369" max="15369" width="10.140625" style="12" bestFit="1" customWidth="1"/>
    <col min="15370" max="15617" width="9.140625" style="12"/>
    <col min="15618" max="15618" width="3.5703125" style="12" customWidth="1"/>
    <col min="15619" max="15619" width="11.7109375" style="12" customWidth="1"/>
    <col min="15620" max="15620" width="45.140625" style="12" customWidth="1"/>
    <col min="15621" max="15622" width="10.140625" style="12" customWidth="1"/>
    <col min="15623" max="15623" width="17.85546875" style="12" customWidth="1"/>
    <col min="15624" max="15624" width="17.5703125" style="12" customWidth="1"/>
    <col min="15625" max="15625" width="10.140625" style="12" bestFit="1" customWidth="1"/>
    <col min="15626" max="15873" width="9.140625" style="12"/>
    <col min="15874" max="15874" width="3.5703125" style="12" customWidth="1"/>
    <col min="15875" max="15875" width="11.7109375" style="12" customWidth="1"/>
    <col min="15876" max="15876" width="45.140625" style="12" customWidth="1"/>
    <col min="15877" max="15878" width="10.140625" style="12" customWidth="1"/>
    <col min="15879" max="15879" width="17.85546875" style="12" customWidth="1"/>
    <col min="15880" max="15880" width="17.5703125" style="12" customWidth="1"/>
    <col min="15881" max="15881" width="10.140625" style="12" bestFit="1" customWidth="1"/>
    <col min="15882" max="16129" width="9.140625" style="12"/>
    <col min="16130" max="16130" width="3.5703125" style="12" customWidth="1"/>
    <col min="16131" max="16131" width="11.7109375" style="12" customWidth="1"/>
    <col min="16132" max="16132" width="45.140625" style="12" customWidth="1"/>
    <col min="16133" max="16134" width="10.140625" style="12" customWidth="1"/>
    <col min="16135" max="16135" width="17.85546875" style="12" customWidth="1"/>
    <col min="16136" max="16136" width="17.5703125" style="12" customWidth="1"/>
    <col min="16137" max="16137" width="10.140625" style="12" bestFit="1" customWidth="1"/>
    <col min="16138" max="16384" width="9.140625" style="12"/>
  </cols>
  <sheetData>
    <row r="1" spans="1:13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829"/>
      <c r="I1" s="225"/>
    </row>
    <row r="2" spans="1:13" ht="12.75" customHeight="1" x14ac:dyDescent="0.2">
      <c r="H2" s="769"/>
    </row>
    <row r="3" spans="1:13" s="1" customFormat="1" ht="15.75" x14ac:dyDescent="0.25">
      <c r="A3" s="3314" t="s">
        <v>1655</v>
      </c>
      <c r="B3" s="3314"/>
      <c r="C3" s="3314"/>
      <c r="D3" s="3314"/>
      <c r="E3" s="3314"/>
      <c r="F3" s="3314"/>
      <c r="G3" s="3314"/>
      <c r="H3" s="653"/>
    </row>
    <row r="4" spans="1:13" s="1" customFormat="1" ht="15.75" x14ac:dyDescent="0.25">
      <c r="B4" s="72"/>
      <c r="C4" s="72"/>
      <c r="D4" s="72"/>
      <c r="E4" s="72"/>
      <c r="F4" s="72"/>
      <c r="G4" s="72"/>
      <c r="H4" s="72"/>
    </row>
    <row r="5" spans="1:13" s="4" customFormat="1" ht="15.75" customHeight="1" x14ac:dyDescent="0.2">
      <c r="B5" s="38"/>
      <c r="C5" s="3355" t="s">
        <v>1567</v>
      </c>
      <c r="D5" s="3355"/>
      <c r="E5" s="3355"/>
      <c r="F5" s="1695"/>
      <c r="G5" s="1695"/>
      <c r="H5" s="1695"/>
    </row>
    <row r="6" spans="1:13" s="6" customFormat="1" ht="12.75" customHeight="1" thickBot="1" x14ac:dyDescent="0.25">
      <c r="B6" s="5"/>
      <c r="C6" s="5"/>
      <c r="D6" s="5"/>
      <c r="E6" s="8" t="s">
        <v>165</v>
      </c>
      <c r="F6" s="11"/>
    </row>
    <row r="7" spans="1:13" s="10" customFormat="1" ht="12.75" customHeight="1" x14ac:dyDescent="0.2">
      <c r="B7" s="3356"/>
      <c r="C7" s="3359" t="s">
        <v>0</v>
      </c>
      <c r="D7" s="3353" t="s">
        <v>1</v>
      </c>
      <c r="E7" s="3342" t="s">
        <v>1577</v>
      </c>
      <c r="F7" s="9"/>
      <c r="G7" s="9"/>
      <c r="H7" s="9"/>
      <c r="I7" s="9"/>
      <c r="J7" s="9"/>
      <c r="K7" s="9"/>
    </row>
    <row r="8" spans="1:13" s="6" customFormat="1" ht="12.75" customHeight="1" thickBot="1" x14ac:dyDescent="0.25">
      <c r="B8" s="3356"/>
      <c r="C8" s="3360"/>
      <c r="D8" s="3354"/>
      <c r="E8" s="3343"/>
      <c r="F8" s="958"/>
    </row>
    <row r="9" spans="1:13" s="6" customFormat="1" ht="15" customHeight="1" thickBot="1" x14ac:dyDescent="0.25">
      <c r="B9" s="73"/>
      <c r="C9" s="63" t="s">
        <v>2</v>
      </c>
      <c r="D9" s="56" t="s">
        <v>11</v>
      </c>
      <c r="E9" s="58">
        <f>SUM(E10:E13)</f>
        <v>77840</v>
      </c>
      <c r="F9" s="958"/>
    </row>
    <row r="10" spans="1:13" s="14" customFormat="1" ht="12.75" customHeight="1" x14ac:dyDescent="0.2">
      <c r="B10" s="71"/>
      <c r="C10" s="1804" t="s">
        <v>4</v>
      </c>
      <c r="D10" s="1805" t="s">
        <v>9</v>
      </c>
      <c r="E10" s="362">
        <f>F20</f>
        <v>11540</v>
      </c>
      <c r="F10" s="1923"/>
      <c r="G10" s="1806"/>
      <c r="H10" s="1807"/>
      <c r="I10" s="1807"/>
      <c r="J10" s="1807"/>
      <c r="K10" s="1807"/>
      <c r="L10" s="1807"/>
    </row>
    <row r="11" spans="1:13" s="14" customFormat="1" ht="12.75" customHeight="1" x14ac:dyDescent="0.2">
      <c r="B11" s="71"/>
      <c r="C11" s="107" t="s">
        <v>1477</v>
      </c>
      <c r="D11" s="108" t="s">
        <v>1656</v>
      </c>
      <c r="E11" s="190">
        <f>F32</f>
        <v>52000</v>
      </c>
      <c r="F11" s="958"/>
      <c r="G11" s="1806"/>
      <c r="H11" s="1807"/>
      <c r="I11" s="1807"/>
      <c r="J11" s="1807"/>
      <c r="K11" s="1807"/>
      <c r="L11" s="1807"/>
    </row>
    <row r="12" spans="1:13" s="14" customFormat="1" ht="12.75" customHeight="1" x14ac:dyDescent="0.2">
      <c r="B12" s="71"/>
      <c r="C12" s="107" t="s">
        <v>7</v>
      </c>
      <c r="D12" s="108" t="s">
        <v>13</v>
      </c>
      <c r="E12" s="190">
        <v>0</v>
      </c>
      <c r="F12" s="1923"/>
      <c r="G12" s="1806"/>
      <c r="H12" s="1807"/>
      <c r="I12" s="1807"/>
      <c r="J12" s="1807"/>
      <c r="K12" s="1807"/>
      <c r="L12" s="1807"/>
    </row>
    <row r="13" spans="1:13" s="14" customFormat="1" ht="12.75" customHeight="1" thickBot="1" x14ac:dyDescent="0.25">
      <c r="B13" s="71"/>
      <c r="C13" s="1808" t="s">
        <v>1657</v>
      </c>
      <c r="D13" s="1809" t="s">
        <v>1658</v>
      </c>
      <c r="E13" s="471">
        <f>F49</f>
        <v>14300</v>
      </c>
      <c r="F13" s="1923"/>
      <c r="G13" s="1806"/>
      <c r="H13" s="1810"/>
      <c r="I13" s="1810"/>
      <c r="J13" s="1807"/>
      <c r="K13" s="1807"/>
      <c r="L13" s="1807"/>
    </row>
    <row r="14" spans="1:13" s="1" customFormat="1" ht="12.75" customHeight="1" x14ac:dyDescent="0.25">
      <c r="B14" s="3"/>
      <c r="C14" s="2"/>
      <c r="D14" s="2"/>
      <c r="E14" s="2"/>
      <c r="F14" s="764"/>
      <c r="G14" s="1924"/>
      <c r="H14" s="1811"/>
      <c r="I14" s="1810"/>
      <c r="J14" s="1810"/>
      <c r="K14" s="1812"/>
      <c r="L14" s="1812"/>
      <c r="M14" s="1812"/>
    </row>
    <row r="15" spans="1:13" ht="12.75" customHeight="1" x14ac:dyDescent="0.2">
      <c r="I15" s="1726"/>
      <c r="J15" s="1726"/>
      <c r="K15" s="1726"/>
      <c r="L15" s="1726"/>
      <c r="M15" s="1726"/>
    </row>
    <row r="16" spans="1:13" s="4" customFormat="1" ht="18.75" customHeight="1" x14ac:dyDescent="0.2">
      <c r="B16" s="110" t="s">
        <v>1659</v>
      </c>
      <c r="C16" s="38"/>
      <c r="D16" s="38"/>
      <c r="E16" s="38"/>
      <c r="F16" s="38"/>
      <c r="G16" s="1695"/>
      <c r="H16" s="67"/>
      <c r="I16" s="1813"/>
      <c r="J16" s="1813"/>
      <c r="K16" s="1813"/>
      <c r="L16" s="1813"/>
      <c r="M16" s="1813"/>
    </row>
    <row r="17" spans="1:13" s="6" customFormat="1" ht="12" thickBot="1" x14ac:dyDescent="0.25">
      <c r="B17" s="5"/>
      <c r="C17" s="5"/>
      <c r="D17" s="5"/>
      <c r="E17" s="34"/>
      <c r="F17" s="34"/>
      <c r="G17" s="433" t="s">
        <v>165</v>
      </c>
      <c r="H17" s="49"/>
      <c r="I17" s="501"/>
      <c r="J17" s="501"/>
      <c r="K17" s="501"/>
      <c r="L17" s="501"/>
      <c r="M17" s="501"/>
    </row>
    <row r="18" spans="1:13" s="10" customFormat="1" ht="24.75" customHeight="1" thickBot="1" x14ac:dyDescent="0.25">
      <c r="A18" s="1698" t="s">
        <v>1453</v>
      </c>
      <c r="B18" s="1705" t="s">
        <v>166</v>
      </c>
      <c r="C18" s="1703" t="s">
        <v>1660</v>
      </c>
      <c r="D18" s="1701" t="s">
        <v>181</v>
      </c>
      <c r="E18" s="1699" t="s">
        <v>1568</v>
      </c>
      <c r="F18" s="1697" t="s">
        <v>1454</v>
      </c>
      <c r="G18" s="1706" t="s">
        <v>186</v>
      </c>
      <c r="H18" s="9"/>
      <c r="I18" s="9"/>
      <c r="J18" s="9"/>
      <c r="K18" s="9"/>
      <c r="L18" s="9"/>
      <c r="M18" s="9"/>
    </row>
    <row r="19" spans="1:13" s="6" customFormat="1" ht="15" customHeight="1" thickBot="1" x14ac:dyDescent="0.25">
      <c r="A19" s="58">
        <f>A20</f>
        <v>11540</v>
      </c>
      <c r="B19" s="65" t="s">
        <v>172</v>
      </c>
      <c r="C19" s="57" t="s">
        <v>169</v>
      </c>
      <c r="D19" s="56" t="s">
        <v>174</v>
      </c>
      <c r="E19" s="58">
        <f>E20</f>
        <v>11540</v>
      </c>
      <c r="F19" s="58">
        <v>11540</v>
      </c>
      <c r="G19" s="237" t="s">
        <v>167</v>
      </c>
    </row>
    <row r="20" spans="1:13" s="14" customFormat="1" ht="12.75" customHeight="1" x14ac:dyDescent="0.2">
      <c r="A20" s="223">
        <f>SUM(A21:A26)</f>
        <v>11540</v>
      </c>
      <c r="B20" s="1814" t="s">
        <v>173</v>
      </c>
      <c r="C20" s="1815" t="s">
        <v>167</v>
      </c>
      <c r="D20" s="1816" t="s">
        <v>1661</v>
      </c>
      <c r="E20" s="830">
        <f>SUM(E21:E26)</f>
        <v>11540</v>
      </c>
      <c r="F20" s="224">
        <f>SUM(F21:F26)</f>
        <v>11540</v>
      </c>
      <c r="G20" s="47"/>
    </row>
    <row r="21" spans="1:13" s="424" customFormat="1" ht="12.75" customHeight="1" x14ac:dyDescent="0.2">
      <c r="A21" s="1817">
        <v>100</v>
      </c>
      <c r="B21" s="1818" t="s">
        <v>184</v>
      </c>
      <c r="C21" s="1819" t="s">
        <v>1662</v>
      </c>
      <c r="D21" s="1820" t="s">
        <v>1663</v>
      </c>
      <c r="E21" s="1510">
        <v>100</v>
      </c>
      <c r="F21" s="1821">
        <v>100</v>
      </c>
      <c r="G21" s="48"/>
    </row>
    <row r="22" spans="1:13" s="424" customFormat="1" ht="12.75" customHeight="1" x14ac:dyDescent="0.2">
      <c r="A22" s="395">
        <v>590</v>
      </c>
      <c r="B22" s="1818" t="s">
        <v>184</v>
      </c>
      <c r="C22" s="1819" t="s">
        <v>1664</v>
      </c>
      <c r="D22" s="1820" t="s">
        <v>1665</v>
      </c>
      <c r="E22" s="909">
        <v>590</v>
      </c>
      <c r="F22" s="396">
        <v>590</v>
      </c>
      <c r="G22" s="45"/>
    </row>
    <row r="23" spans="1:13" s="424" customFormat="1" ht="12.75" customHeight="1" x14ac:dyDescent="0.2">
      <c r="A23" s="1822">
        <v>300</v>
      </c>
      <c r="B23" s="1818" t="s">
        <v>184</v>
      </c>
      <c r="C23" s="1819" t="s">
        <v>1666</v>
      </c>
      <c r="D23" s="1820" t="s">
        <v>1667</v>
      </c>
      <c r="E23" s="1920">
        <v>300</v>
      </c>
      <c r="F23" s="1823">
        <v>300</v>
      </c>
      <c r="G23" s="45"/>
    </row>
    <row r="24" spans="1:13" s="424" customFormat="1" ht="12.75" customHeight="1" x14ac:dyDescent="0.2">
      <c r="A24" s="1824">
        <v>9800</v>
      </c>
      <c r="B24" s="1818" t="s">
        <v>184</v>
      </c>
      <c r="C24" s="1819" t="s">
        <v>1668</v>
      </c>
      <c r="D24" s="1820" t="s">
        <v>1669</v>
      </c>
      <c r="E24" s="1921">
        <v>9800</v>
      </c>
      <c r="F24" s="1825">
        <v>9800</v>
      </c>
      <c r="G24" s="45"/>
    </row>
    <row r="25" spans="1:13" s="424" customFormat="1" ht="12.75" customHeight="1" x14ac:dyDescent="0.2">
      <c r="A25" s="1824">
        <v>100</v>
      </c>
      <c r="B25" s="1818" t="s">
        <v>184</v>
      </c>
      <c r="C25" s="1819" t="s">
        <v>1670</v>
      </c>
      <c r="D25" s="1820" t="s">
        <v>1671</v>
      </c>
      <c r="E25" s="1921">
        <v>100</v>
      </c>
      <c r="F25" s="1825">
        <v>100</v>
      </c>
      <c r="G25" s="42"/>
    </row>
    <row r="26" spans="1:13" s="424" customFormat="1" ht="12.75" customHeight="1" thickBot="1" x14ac:dyDescent="0.25">
      <c r="A26" s="1826">
        <v>650</v>
      </c>
      <c r="B26" s="1827" t="s">
        <v>184</v>
      </c>
      <c r="C26" s="1828" t="s">
        <v>1672</v>
      </c>
      <c r="D26" s="1829" t="s">
        <v>1673</v>
      </c>
      <c r="E26" s="1922">
        <v>650</v>
      </c>
      <c r="F26" s="1830">
        <v>650</v>
      </c>
      <c r="G26" s="129"/>
    </row>
    <row r="27" spans="1:13" s="424" customFormat="1" ht="12.75" x14ac:dyDescent="0.2">
      <c r="B27" s="1831"/>
      <c r="C27" s="1832"/>
      <c r="D27" s="1598"/>
      <c r="E27" s="371"/>
      <c r="F27" s="371"/>
      <c r="G27" s="371"/>
      <c r="H27" s="215"/>
    </row>
    <row r="28" spans="1:13" ht="12.75" customHeight="1" x14ac:dyDescent="0.2">
      <c r="B28" s="4"/>
      <c r="C28" s="1833"/>
      <c r="D28" s="1833"/>
      <c r="E28" s="1833"/>
      <c r="F28" s="1833"/>
      <c r="G28" s="1833"/>
    </row>
    <row r="29" spans="1:13" ht="18.75" customHeight="1" x14ac:dyDescent="0.2">
      <c r="B29" s="110" t="s">
        <v>1674</v>
      </c>
      <c r="C29" s="38"/>
      <c r="D29" s="38"/>
      <c r="E29" s="38"/>
      <c r="F29" s="38"/>
      <c r="G29" s="1695"/>
    </row>
    <row r="30" spans="1:13" ht="12.75" customHeight="1" thickBot="1" x14ac:dyDescent="0.25">
      <c r="B30" s="5"/>
      <c r="C30" s="5"/>
      <c r="D30" s="5"/>
      <c r="E30" s="8"/>
      <c r="F30" s="8"/>
      <c r="G30" s="8" t="s">
        <v>165</v>
      </c>
    </row>
    <row r="31" spans="1:13" ht="24.75" customHeight="1" thickBot="1" x14ac:dyDescent="0.25">
      <c r="A31" s="1698" t="s">
        <v>1453</v>
      </c>
      <c r="B31" s="1696" t="s">
        <v>171</v>
      </c>
      <c r="C31" s="1700" t="s">
        <v>1675</v>
      </c>
      <c r="D31" s="1701" t="s">
        <v>1676</v>
      </c>
      <c r="E31" s="1699" t="s">
        <v>1568</v>
      </c>
      <c r="F31" s="1697" t="s">
        <v>1454</v>
      </c>
      <c r="G31" s="1706" t="s">
        <v>186</v>
      </c>
      <c r="H31" s="12"/>
    </row>
    <row r="32" spans="1:13" s="132" customFormat="1" ht="15" customHeight="1" thickBot="1" x14ac:dyDescent="0.25">
      <c r="A32" s="1834">
        <f>SUM(A33:A36)</f>
        <v>60500</v>
      </c>
      <c r="B32" s="1835" t="s">
        <v>168</v>
      </c>
      <c r="C32" s="1836" t="s">
        <v>169</v>
      </c>
      <c r="D32" s="1837" t="s">
        <v>1677</v>
      </c>
      <c r="E32" s="1834">
        <f>E33+E34</f>
        <v>53600</v>
      </c>
      <c r="F32" s="1834">
        <f>F33+F34</f>
        <v>52000</v>
      </c>
      <c r="G32" s="237" t="s">
        <v>167</v>
      </c>
    </row>
    <row r="33" spans="1:9" ht="12.75" customHeight="1" x14ac:dyDescent="0.2">
      <c r="A33" s="1838">
        <v>32000</v>
      </c>
      <c r="B33" s="1839" t="s">
        <v>172</v>
      </c>
      <c r="C33" s="1840" t="s">
        <v>1678</v>
      </c>
      <c r="D33" s="1841" t="s">
        <v>2321</v>
      </c>
      <c r="E33" s="1925">
        <v>33600</v>
      </c>
      <c r="F33" s="1842">
        <v>33600</v>
      </c>
      <c r="G33" s="1843"/>
      <c r="H33" s="12"/>
    </row>
    <row r="34" spans="1:9" ht="33.75" x14ac:dyDescent="0.2">
      <c r="A34" s="472">
        <v>28500</v>
      </c>
      <c r="B34" s="1844" t="s">
        <v>172</v>
      </c>
      <c r="C34" s="126" t="s">
        <v>1679</v>
      </c>
      <c r="D34" s="467" t="s">
        <v>1680</v>
      </c>
      <c r="E34" s="844">
        <v>20000</v>
      </c>
      <c r="F34" s="473">
        <f>20000-250-1350</f>
        <v>18400</v>
      </c>
      <c r="G34" s="2326" t="s">
        <v>2299</v>
      </c>
      <c r="H34" s="12"/>
    </row>
    <row r="35" spans="1:9" ht="22.5" x14ac:dyDescent="0.2">
      <c r="A35" s="472">
        <v>0</v>
      </c>
      <c r="B35" s="1844" t="s">
        <v>172</v>
      </c>
      <c r="C35" s="126" t="s">
        <v>1681</v>
      </c>
      <c r="D35" s="467" t="s">
        <v>1682</v>
      </c>
      <c r="E35" s="844">
        <v>0</v>
      </c>
      <c r="F35" s="473">
        <v>0</v>
      </c>
      <c r="G35" s="1845"/>
      <c r="H35" s="12"/>
    </row>
    <row r="36" spans="1:9" ht="12.75" customHeight="1" thickBot="1" x14ac:dyDescent="0.25">
      <c r="A36" s="474">
        <v>0</v>
      </c>
      <c r="B36" s="1846" t="s">
        <v>172</v>
      </c>
      <c r="C36" s="1348" t="s">
        <v>1683</v>
      </c>
      <c r="D36" s="1847" t="s">
        <v>1684</v>
      </c>
      <c r="E36" s="845">
        <v>0</v>
      </c>
      <c r="F36" s="475">
        <v>0</v>
      </c>
      <c r="G36" s="1848"/>
      <c r="H36" s="12"/>
    </row>
    <row r="37" spans="1:9" ht="12.75" customHeight="1" x14ac:dyDescent="0.25">
      <c r="B37" s="1849"/>
      <c r="C37" s="1849"/>
      <c r="D37" s="1849"/>
      <c r="E37" s="1849"/>
      <c r="F37" s="1849"/>
      <c r="G37" s="1849"/>
    </row>
    <row r="38" spans="1:9" ht="12.75" customHeight="1" x14ac:dyDescent="0.25">
      <c r="B38" s="1849"/>
      <c r="C38" s="1849"/>
      <c r="D38" s="1849"/>
      <c r="E38" s="1849"/>
      <c r="F38" s="1849"/>
      <c r="G38" s="1849"/>
    </row>
    <row r="39" spans="1:9" ht="18.75" customHeight="1" x14ac:dyDescent="0.2">
      <c r="B39" s="110" t="s">
        <v>1685</v>
      </c>
      <c r="C39" s="110"/>
      <c r="D39" s="110"/>
      <c r="E39" s="110"/>
      <c r="F39" s="110"/>
      <c r="G39" s="110"/>
      <c r="H39" s="110"/>
      <c r="I39" s="110"/>
    </row>
    <row r="40" spans="1:9" ht="12" thickBot="1" x14ac:dyDescent="0.25">
      <c r="B40" s="5"/>
      <c r="C40" s="5"/>
      <c r="D40" s="5"/>
      <c r="E40" s="8"/>
      <c r="F40" s="8"/>
      <c r="G40" s="8" t="s">
        <v>165</v>
      </c>
      <c r="H40" s="332"/>
    </row>
    <row r="41" spans="1:9" ht="24" customHeight="1" thickBot="1" x14ac:dyDescent="0.25">
      <c r="A41" s="1698" t="s">
        <v>1453</v>
      </c>
      <c r="B41" s="1850" t="s">
        <v>171</v>
      </c>
      <c r="C41" s="1851" t="s">
        <v>1686</v>
      </c>
      <c r="D41" s="1694" t="s">
        <v>144</v>
      </c>
      <c r="E41" s="1699" t="s">
        <v>1568</v>
      </c>
      <c r="F41" s="1697" t="s">
        <v>1454</v>
      </c>
      <c r="G41" s="1706" t="s">
        <v>186</v>
      </c>
      <c r="H41" s="12"/>
    </row>
    <row r="42" spans="1:9" ht="15" customHeight="1" thickBot="1" x14ac:dyDescent="0.25">
      <c r="A42" s="58">
        <v>0</v>
      </c>
      <c r="B42" s="65" t="s">
        <v>172</v>
      </c>
      <c r="C42" s="61" t="s">
        <v>169</v>
      </c>
      <c r="D42" s="56" t="s">
        <v>174</v>
      </c>
      <c r="E42" s="58">
        <v>0</v>
      </c>
      <c r="F42" s="58">
        <f>F43</f>
        <v>0</v>
      </c>
      <c r="G42" s="55" t="s">
        <v>167</v>
      </c>
      <c r="H42" s="12"/>
    </row>
    <row r="43" spans="1:9" ht="12" thickBot="1" x14ac:dyDescent="0.25">
      <c r="A43" s="1852">
        <v>0</v>
      </c>
      <c r="B43" s="1853" t="s">
        <v>172</v>
      </c>
      <c r="C43" s="1854"/>
      <c r="D43" s="1855" t="s">
        <v>1687</v>
      </c>
      <c r="E43" s="1926">
        <v>0</v>
      </c>
      <c r="F43" s="1856">
        <v>0</v>
      </c>
      <c r="G43" s="1857"/>
      <c r="H43" s="12"/>
    </row>
    <row r="44" spans="1:9" ht="12.75" customHeight="1" x14ac:dyDescent="0.2">
      <c r="B44" s="12"/>
      <c r="C44" s="1858"/>
    </row>
    <row r="45" spans="1:9" ht="12.75" customHeight="1" x14ac:dyDescent="0.2">
      <c r="B45" s="12"/>
      <c r="C45" s="1858"/>
    </row>
    <row r="46" spans="1:9" ht="18.75" customHeight="1" x14ac:dyDescent="0.25">
      <c r="B46" s="1859" t="s">
        <v>1688</v>
      </c>
      <c r="C46" s="1859"/>
      <c r="D46" s="1859"/>
      <c r="E46" s="1859"/>
      <c r="F46" s="1859"/>
      <c r="G46" s="1860"/>
      <c r="I46" s="109"/>
    </row>
    <row r="47" spans="1:9" ht="12.75" customHeight="1" thickBot="1" x14ac:dyDescent="0.3">
      <c r="B47" s="2"/>
      <c r="C47" s="2"/>
      <c r="D47" s="2"/>
      <c r="E47" s="267"/>
      <c r="F47" s="267"/>
      <c r="G47" s="267" t="s">
        <v>165</v>
      </c>
    </row>
    <row r="48" spans="1:9" ht="25.5" customHeight="1" thickBot="1" x14ac:dyDescent="0.25">
      <c r="A48" s="1698" t="s">
        <v>1453</v>
      </c>
      <c r="B48" s="1702" t="s">
        <v>166</v>
      </c>
      <c r="C48" s="1703">
        <v>924</v>
      </c>
      <c r="D48" s="1701" t="s">
        <v>1689</v>
      </c>
      <c r="E48" s="1699" t="s">
        <v>1568</v>
      </c>
      <c r="F48" s="1697" t="s">
        <v>1454</v>
      </c>
      <c r="G48" s="1706" t="s">
        <v>186</v>
      </c>
      <c r="H48" s="12"/>
      <c r="I48" s="109"/>
    </row>
    <row r="49" spans="1:10" ht="15" customHeight="1" thickBot="1" x14ac:dyDescent="0.25">
      <c r="A49" s="1861">
        <f>A50</f>
        <v>14000</v>
      </c>
      <c r="B49" s="1862" t="s">
        <v>168</v>
      </c>
      <c r="C49" s="1836" t="s">
        <v>169</v>
      </c>
      <c r="D49" s="1837" t="s">
        <v>1677</v>
      </c>
      <c r="E49" s="1861">
        <f>E50</f>
        <v>14300</v>
      </c>
      <c r="F49" s="1861">
        <f>SUM(F50:F50)</f>
        <v>14300</v>
      </c>
      <c r="G49" s="237" t="s">
        <v>167</v>
      </c>
      <c r="H49" s="12"/>
    </row>
    <row r="50" spans="1:10" ht="12.75" customHeight="1" thickBot="1" x14ac:dyDescent="0.25">
      <c r="A50" s="1863">
        <v>14000</v>
      </c>
      <c r="B50" s="1864" t="s">
        <v>172</v>
      </c>
      <c r="C50" s="1865" t="s">
        <v>167</v>
      </c>
      <c r="D50" s="1866" t="s">
        <v>1690</v>
      </c>
      <c r="E50" s="1867">
        <f>11500+2800</f>
        <v>14300</v>
      </c>
      <c r="F50" s="1868">
        <v>14300</v>
      </c>
      <c r="G50" s="1869"/>
      <c r="H50" s="12"/>
      <c r="I50" s="109"/>
    </row>
    <row r="51" spans="1:10" ht="7.5" customHeight="1" x14ac:dyDescent="0.2">
      <c r="B51" s="1870"/>
      <c r="C51" s="1870"/>
      <c r="D51" s="1871"/>
      <c r="E51" s="408"/>
      <c r="F51" s="408"/>
      <c r="G51" s="408"/>
      <c r="H51" s="1602"/>
    </row>
    <row r="52" spans="1:10" ht="12.75" x14ac:dyDescent="0.2">
      <c r="A52" s="3372" t="s">
        <v>1691</v>
      </c>
      <c r="B52" s="3372"/>
      <c r="C52" s="3372"/>
      <c r="D52" s="3372"/>
      <c r="E52" s="3372"/>
      <c r="F52" s="3372"/>
      <c r="G52" s="3372"/>
      <c r="H52" s="1872"/>
    </row>
    <row r="53" spans="1:10" ht="12.75" customHeight="1" thickBot="1" x14ac:dyDescent="0.25">
      <c r="B53" s="1873"/>
      <c r="C53" s="1873"/>
      <c r="D53" s="1873"/>
      <c r="E53" s="267"/>
      <c r="F53" s="267"/>
      <c r="G53" s="267" t="s">
        <v>165</v>
      </c>
    </row>
    <row r="54" spans="1:10" ht="34.5" thickBot="1" x14ac:dyDescent="0.25">
      <c r="A54" s="1874">
        <f>A55+A56</f>
        <v>96875</v>
      </c>
      <c r="B54" s="1875" t="s">
        <v>167</v>
      </c>
      <c r="C54" s="1401" t="s">
        <v>167</v>
      </c>
      <c r="D54" s="1876" t="s">
        <v>1692</v>
      </c>
      <c r="E54" s="1927">
        <f>E55+E56</f>
        <v>96875</v>
      </c>
      <c r="F54" s="1877">
        <f>F55+F56</f>
        <v>96875</v>
      </c>
      <c r="G54" s="1878" t="s">
        <v>186</v>
      </c>
      <c r="H54" s="12"/>
      <c r="I54" s="109"/>
    </row>
    <row r="55" spans="1:10" ht="21.75" thickBot="1" x14ac:dyDescent="0.25">
      <c r="A55" s="1879">
        <v>46875</v>
      </c>
      <c r="B55" s="1880" t="s">
        <v>167</v>
      </c>
      <c r="C55" s="1881" t="s">
        <v>167</v>
      </c>
      <c r="D55" s="1882" t="s">
        <v>1693</v>
      </c>
      <c r="E55" s="1928">
        <v>46875</v>
      </c>
      <c r="F55" s="1883">
        <v>46875</v>
      </c>
      <c r="G55" s="1884"/>
      <c r="H55" s="12"/>
      <c r="I55" s="109"/>
      <c r="J55" s="109"/>
    </row>
    <row r="56" spans="1:10" ht="21.75" thickBot="1" x14ac:dyDescent="0.25">
      <c r="A56" s="1879">
        <v>50000</v>
      </c>
      <c r="B56" s="1880" t="s">
        <v>167</v>
      </c>
      <c r="C56" s="1881" t="s">
        <v>167</v>
      </c>
      <c r="D56" s="1882" t="s">
        <v>1694</v>
      </c>
      <c r="E56" s="1928">
        <v>50000</v>
      </c>
      <c r="F56" s="1883">
        <v>50000</v>
      </c>
      <c r="G56" s="1885"/>
      <c r="H56" s="12"/>
    </row>
    <row r="57" spans="1:10" ht="12" customHeight="1" x14ac:dyDescent="0.2">
      <c r="B57" s="1886"/>
      <c r="C57" s="1886"/>
      <c r="D57" s="1887"/>
      <c r="E57" s="1888"/>
      <c r="F57" s="1888"/>
      <c r="G57" s="1888"/>
      <c r="I57" s="109"/>
    </row>
    <row r="58" spans="1:10" ht="12.75" customHeight="1" x14ac:dyDescent="0.2">
      <c r="B58" s="1889" t="s">
        <v>1708</v>
      </c>
      <c r="C58" s="1889"/>
      <c r="D58" s="1889"/>
      <c r="E58" s="1889"/>
      <c r="F58" s="1889"/>
      <c r="G58" s="1889"/>
      <c r="H58" s="1889"/>
      <c r="I58" s="109"/>
    </row>
    <row r="59" spans="1:10" ht="7.5" customHeight="1" x14ac:dyDescent="0.2">
      <c r="B59" s="1870"/>
      <c r="C59" s="1870"/>
      <c r="D59" s="1871"/>
      <c r="E59" s="408"/>
      <c r="F59" s="408"/>
      <c r="G59" s="408"/>
    </row>
    <row r="60" spans="1:10" ht="18.75" customHeight="1" x14ac:dyDescent="0.25">
      <c r="B60" s="1859" t="s">
        <v>1695</v>
      </c>
      <c r="C60" s="1859"/>
      <c r="D60" s="1859"/>
      <c r="E60" s="1859"/>
      <c r="F60" s="1859"/>
      <c r="G60" s="1860"/>
    </row>
    <row r="61" spans="1:10" ht="12.75" customHeight="1" thickBot="1" x14ac:dyDescent="0.25">
      <c r="B61" s="5"/>
      <c r="C61" s="7"/>
      <c r="D61" s="5"/>
      <c r="E61" s="8"/>
      <c r="F61" s="8"/>
      <c r="G61" s="8" t="s">
        <v>165</v>
      </c>
    </row>
    <row r="62" spans="1:10" ht="23.25" customHeight="1" thickBot="1" x14ac:dyDescent="0.25">
      <c r="A62" s="1698" t="s">
        <v>1453</v>
      </c>
      <c r="B62" s="1696" t="s">
        <v>171</v>
      </c>
      <c r="C62" s="1704" t="s">
        <v>1696</v>
      </c>
      <c r="D62" s="1701" t="s">
        <v>1689</v>
      </c>
      <c r="E62" s="1699" t="s">
        <v>1568</v>
      </c>
      <c r="F62" s="1697" t="s">
        <v>1454</v>
      </c>
      <c r="G62" s="1706" t="s">
        <v>186</v>
      </c>
      <c r="H62" s="12"/>
    </row>
    <row r="63" spans="1:10" ht="15" customHeight="1" thickBot="1" x14ac:dyDescent="0.25">
      <c r="A63" s="461">
        <f>A64+A66</f>
        <v>14000</v>
      </c>
      <c r="B63" s="1003" t="s">
        <v>172</v>
      </c>
      <c r="C63" s="463" t="s">
        <v>169</v>
      </c>
      <c r="D63" s="1890" t="s">
        <v>174</v>
      </c>
      <c r="E63" s="461">
        <f>E64+E66</f>
        <v>14300</v>
      </c>
      <c r="F63" s="461">
        <f>F64+F66</f>
        <v>14300</v>
      </c>
      <c r="G63" s="237" t="s">
        <v>167</v>
      </c>
      <c r="H63" s="12"/>
    </row>
    <row r="64" spans="1:10" ht="12.75" customHeight="1" x14ac:dyDescent="0.2">
      <c r="A64" s="76">
        <f>A65</f>
        <v>10000</v>
      </c>
      <c r="B64" s="1891" t="s">
        <v>172</v>
      </c>
      <c r="C64" s="1892" t="s">
        <v>1697</v>
      </c>
      <c r="D64" s="1893" t="s">
        <v>1698</v>
      </c>
      <c r="E64" s="807">
        <f>E65</f>
        <v>11500</v>
      </c>
      <c r="F64" s="83">
        <f>F65</f>
        <v>11500</v>
      </c>
      <c r="G64" s="1894"/>
      <c r="H64" s="12"/>
    </row>
    <row r="65" spans="1:8" ht="12.75" customHeight="1" x14ac:dyDescent="0.2">
      <c r="A65" s="476">
        <v>10000</v>
      </c>
      <c r="B65" s="1895" t="s">
        <v>172</v>
      </c>
      <c r="C65" s="126" t="s">
        <v>1697</v>
      </c>
      <c r="D65" s="1896" t="s">
        <v>1699</v>
      </c>
      <c r="E65" s="846">
        <v>11500</v>
      </c>
      <c r="F65" s="477">
        <v>11500</v>
      </c>
      <c r="G65" s="1897"/>
      <c r="H65" s="12"/>
    </row>
    <row r="66" spans="1:8" ht="12.75" customHeight="1" x14ac:dyDescent="0.2">
      <c r="A66" s="2061">
        <f>A67</f>
        <v>4000</v>
      </c>
      <c r="B66" s="1898" t="s">
        <v>172</v>
      </c>
      <c r="C66" s="1899" t="s">
        <v>1700</v>
      </c>
      <c r="D66" s="1900" t="s">
        <v>1701</v>
      </c>
      <c r="E66" s="1929">
        <f>E67</f>
        <v>2800</v>
      </c>
      <c r="F66" s="1901">
        <f>F67</f>
        <v>2800</v>
      </c>
      <c r="G66" s="1902"/>
      <c r="H66" s="12"/>
    </row>
    <row r="67" spans="1:8" ht="12.75" customHeight="1" thickBot="1" x14ac:dyDescent="0.25">
      <c r="A67" s="2062">
        <v>4000</v>
      </c>
      <c r="B67" s="1903" t="s">
        <v>172</v>
      </c>
      <c r="C67" s="1250" t="s">
        <v>1700</v>
      </c>
      <c r="D67" s="1904" t="s">
        <v>1699</v>
      </c>
      <c r="E67" s="1930">
        <v>2800</v>
      </c>
      <c r="F67" s="1905">
        <v>2800</v>
      </c>
      <c r="G67" s="1906"/>
      <c r="H67" s="12"/>
    </row>
    <row r="68" spans="1:8" ht="12.75" customHeight="1" x14ac:dyDescent="0.2">
      <c r="B68" s="478"/>
      <c r="C68" s="479"/>
      <c r="D68" s="480"/>
      <c r="E68" s="408"/>
      <c r="F68" s="408"/>
      <c r="G68" s="408"/>
    </row>
    <row r="69" spans="1:8" ht="12.75" customHeight="1" x14ac:dyDescent="0.2">
      <c r="B69" s="478"/>
      <c r="C69" s="479"/>
      <c r="D69" s="480"/>
      <c r="E69" s="408"/>
      <c r="F69" s="408"/>
      <c r="G69" s="408"/>
    </row>
    <row r="70" spans="1:8" ht="15" customHeight="1" x14ac:dyDescent="0.2">
      <c r="A70" s="3372" t="s">
        <v>1702</v>
      </c>
      <c r="B70" s="3372"/>
      <c r="C70" s="3372"/>
      <c r="D70" s="3372"/>
      <c r="E70" s="3372"/>
      <c r="F70" s="3372"/>
      <c r="G70" s="3372"/>
      <c r="H70" s="1907"/>
    </row>
    <row r="71" spans="1:8" ht="12.75" customHeight="1" thickBot="1" x14ac:dyDescent="0.25">
      <c r="B71" s="1870"/>
      <c r="C71" s="1870"/>
      <c r="D71" s="1871"/>
      <c r="E71" s="8"/>
      <c r="F71" s="8"/>
      <c r="G71" s="8" t="s">
        <v>165</v>
      </c>
    </row>
    <row r="72" spans="1:8" x14ac:dyDescent="0.2">
      <c r="A72" s="1908">
        <f>SUM(A73:A73)</f>
        <v>46875</v>
      </c>
      <c r="B72" s="1909" t="s">
        <v>172</v>
      </c>
      <c r="C72" s="1910" t="s">
        <v>1703</v>
      </c>
      <c r="D72" s="1911" t="s">
        <v>1704</v>
      </c>
      <c r="E72" s="1931">
        <f>SUM(E73:E73)</f>
        <v>46875</v>
      </c>
      <c r="F72" s="1912">
        <f>SUM(F73:F73)</f>
        <v>46875</v>
      </c>
      <c r="G72" s="3373" t="s">
        <v>186</v>
      </c>
      <c r="H72" s="12"/>
    </row>
    <row r="73" spans="1:8" ht="12" thickBot="1" x14ac:dyDescent="0.25">
      <c r="A73" s="1913">
        <v>46875</v>
      </c>
      <c r="B73" s="1914" t="s">
        <v>172</v>
      </c>
      <c r="C73" s="1915" t="s">
        <v>1705</v>
      </c>
      <c r="D73" s="1916" t="s">
        <v>1706</v>
      </c>
      <c r="E73" s="1932">
        <v>46875</v>
      </c>
      <c r="F73" s="1917">
        <v>46875</v>
      </c>
      <c r="G73" s="3374"/>
      <c r="H73" s="12"/>
    </row>
    <row r="74" spans="1:8" ht="21" x14ac:dyDescent="0.2">
      <c r="A74" s="1908">
        <f>SUM(A75:A75)</f>
        <v>50000</v>
      </c>
      <c r="B74" s="1909" t="s">
        <v>172</v>
      </c>
      <c r="C74" s="1910" t="s">
        <v>1703</v>
      </c>
      <c r="D74" s="1911" t="s">
        <v>1707</v>
      </c>
      <c r="E74" s="1931">
        <f>SUM(E75:E75)</f>
        <v>50000</v>
      </c>
      <c r="F74" s="1912">
        <f>SUM(F75:F75)</f>
        <v>50000</v>
      </c>
      <c r="G74" s="1918"/>
      <c r="H74" s="12"/>
    </row>
    <row r="75" spans="1:8" ht="12.75" customHeight="1" thickBot="1" x14ac:dyDescent="0.25">
      <c r="A75" s="1913">
        <v>50000</v>
      </c>
      <c r="B75" s="1914" t="s">
        <v>172</v>
      </c>
      <c r="C75" s="1915" t="s">
        <v>1705</v>
      </c>
      <c r="D75" s="1916" t="s">
        <v>1706</v>
      </c>
      <c r="E75" s="1932">
        <v>50000</v>
      </c>
      <c r="F75" s="1917">
        <v>50000</v>
      </c>
      <c r="G75" s="1919"/>
      <c r="H75" s="12"/>
    </row>
    <row r="76" spans="1:8" ht="12.75" customHeight="1" x14ac:dyDescent="0.2"/>
    <row r="77" spans="1:8" ht="12.75" customHeight="1" x14ac:dyDescent="0.2"/>
  </sheetData>
  <mergeCells count="10">
    <mergeCell ref="A52:G52"/>
    <mergeCell ref="A70:G70"/>
    <mergeCell ref="G72:G73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rowBreaks count="1" manualBreakCount="1">
    <brk id="58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232"/>
  <sheetViews>
    <sheetView zoomScaleNormal="100" zoomScaleSheetLayoutView="75" workbookViewId="0">
      <selection activeCell="A2" sqref="A2"/>
    </sheetView>
  </sheetViews>
  <sheetFormatPr defaultColWidth="9.140625" defaultRowHeight="11.25" x14ac:dyDescent="0.2"/>
  <cols>
    <col min="1" max="1" width="8.7109375" style="12" customWidth="1"/>
    <col min="2" max="2" width="3.42578125" style="13" customWidth="1"/>
    <col min="3" max="3" width="11" style="12" customWidth="1"/>
    <col min="4" max="4" width="46.85546875" style="12" customWidth="1"/>
    <col min="5" max="5" width="11" style="132" customWidth="1"/>
    <col min="6" max="6" width="10.85546875" style="132" customWidth="1"/>
    <col min="7" max="7" width="13.7109375" style="132" customWidth="1"/>
    <col min="8" max="8" width="12.5703125" style="13" customWidth="1"/>
    <col min="9" max="9" width="29.7109375" style="12" customWidth="1"/>
    <col min="10" max="10" width="9.140625" style="12"/>
    <col min="11" max="11" width="24.5703125" style="12" customWidth="1"/>
    <col min="12" max="12" width="9.140625" style="121"/>
    <col min="13" max="13" width="11.7109375" style="121" customWidth="1"/>
    <col min="14" max="14" width="7.140625" style="121" customWidth="1"/>
    <col min="15" max="17" width="9.140625" style="121"/>
    <col min="18" max="16384" width="9.140625" style="12"/>
  </cols>
  <sheetData>
    <row r="1" spans="1:17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3282"/>
      <c r="I1" s="829"/>
    </row>
    <row r="2" spans="1:17" ht="12.75" customHeight="1" x14ac:dyDescent="0.2">
      <c r="F2" s="422"/>
      <c r="G2" s="422"/>
      <c r="H2" s="769"/>
      <c r="I2" s="122"/>
    </row>
    <row r="3" spans="1:17" s="1" customFormat="1" ht="15.75" customHeight="1" x14ac:dyDescent="0.25">
      <c r="A3" s="3314" t="s">
        <v>14</v>
      </c>
      <c r="B3" s="3314"/>
      <c r="C3" s="3314"/>
      <c r="D3" s="3314"/>
      <c r="E3" s="3314"/>
      <c r="F3" s="3314"/>
      <c r="G3" s="3314"/>
      <c r="H3" s="3314"/>
      <c r="I3" s="653"/>
      <c r="L3" s="1040"/>
      <c r="M3" s="1040"/>
      <c r="N3" s="1040"/>
      <c r="O3" s="1040"/>
      <c r="P3" s="1040"/>
      <c r="Q3" s="1040"/>
    </row>
    <row r="4" spans="1:17" s="1" customFormat="1" ht="15.75" x14ac:dyDescent="0.25">
      <c r="B4" s="72"/>
      <c r="C4" s="72"/>
      <c r="D4" s="72"/>
      <c r="E4" s="133"/>
      <c r="F4" s="133"/>
      <c r="G4" s="133"/>
      <c r="H4" s="72"/>
      <c r="I4" s="654"/>
      <c r="L4" s="1040"/>
      <c r="M4" s="1040"/>
      <c r="N4" s="1040"/>
      <c r="O4" s="1040"/>
      <c r="P4" s="1040"/>
      <c r="Q4" s="1040"/>
    </row>
    <row r="5" spans="1:17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  <c r="L5" s="1041"/>
      <c r="M5" s="1041"/>
      <c r="N5" s="1041"/>
      <c r="O5" s="1041"/>
      <c r="P5" s="1041"/>
      <c r="Q5" s="1041"/>
    </row>
    <row r="6" spans="1:17" s="6" customFormat="1" ht="12" thickBot="1" x14ac:dyDescent="0.25">
      <c r="B6" s="5"/>
      <c r="C6" s="5"/>
      <c r="D6" s="5"/>
      <c r="E6" s="8" t="s">
        <v>165</v>
      </c>
      <c r="F6" s="433"/>
      <c r="G6" s="11"/>
      <c r="L6" s="659"/>
      <c r="M6" s="659"/>
      <c r="N6" s="659"/>
      <c r="O6" s="659"/>
      <c r="P6" s="659"/>
      <c r="Q6" s="659"/>
    </row>
    <row r="7" spans="1:17" s="10" customFormat="1" ht="12.75" customHeight="1" x14ac:dyDescent="0.2">
      <c r="B7" s="3356"/>
      <c r="C7" s="3351" t="s">
        <v>0</v>
      </c>
      <c r="D7" s="3348" t="s">
        <v>1</v>
      </c>
      <c r="E7" s="3342" t="s">
        <v>1577</v>
      </c>
      <c r="F7" s="787"/>
      <c r="G7" s="9"/>
      <c r="H7" s="9"/>
      <c r="I7" s="9"/>
      <c r="J7" s="9"/>
      <c r="K7" s="9"/>
      <c r="L7" s="1042"/>
      <c r="M7" s="1042"/>
      <c r="N7" s="1042"/>
      <c r="O7" s="1042"/>
      <c r="P7" s="1042"/>
      <c r="Q7" s="1042"/>
    </row>
    <row r="8" spans="1:17" s="6" customFormat="1" ht="12.75" customHeight="1" thickBot="1" x14ac:dyDescent="0.25">
      <c r="B8" s="3356"/>
      <c r="C8" s="3352"/>
      <c r="D8" s="3350"/>
      <c r="E8" s="3343"/>
      <c r="F8" s="787"/>
      <c r="H8" s="649"/>
      <c r="L8" s="659"/>
      <c r="M8" s="659"/>
      <c r="N8" s="659"/>
      <c r="O8" s="659"/>
      <c r="P8" s="659"/>
      <c r="Q8" s="659"/>
    </row>
    <row r="9" spans="1:17" s="6" customFormat="1" ht="15" customHeight="1" thickBot="1" x14ac:dyDescent="0.25">
      <c r="B9" s="73"/>
      <c r="C9" s="63" t="s">
        <v>2</v>
      </c>
      <c r="D9" s="56" t="s">
        <v>11</v>
      </c>
      <c r="E9" s="58">
        <f>SUM(E10:E16)</f>
        <v>382531.69999999995</v>
      </c>
      <c r="F9" s="68"/>
      <c r="G9" s="418"/>
      <c r="L9" s="659"/>
      <c r="M9" s="659"/>
      <c r="N9" s="659"/>
      <c r="O9" s="659"/>
      <c r="P9" s="659"/>
      <c r="Q9" s="659"/>
    </row>
    <row r="10" spans="1:17" s="14" customFormat="1" ht="12.75" x14ac:dyDescent="0.2">
      <c r="B10" s="485"/>
      <c r="C10" s="486" t="s">
        <v>200</v>
      </c>
      <c r="D10" s="772" t="s">
        <v>901</v>
      </c>
      <c r="E10" s="134">
        <f>F22</f>
        <v>4300</v>
      </c>
      <c r="F10" s="786"/>
      <c r="H10" s="1513"/>
      <c r="I10" s="1026"/>
      <c r="K10" s="648"/>
      <c r="L10" s="1043"/>
      <c r="M10" s="1043"/>
      <c r="N10" s="1043"/>
      <c r="O10" s="1043"/>
      <c r="P10" s="1043"/>
      <c r="Q10" s="1043"/>
    </row>
    <row r="11" spans="1:17" s="14" customFormat="1" ht="12.75" x14ac:dyDescent="0.2">
      <c r="B11" s="485"/>
      <c r="C11" s="487" t="s">
        <v>3</v>
      </c>
      <c r="D11" s="488" t="s">
        <v>8</v>
      </c>
      <c r="E11" s="135">
        <f>H34</f>
        <v>295627.49999999994</v>
      </c>
      <c r="F11" s="786"/>
      <c r="H11" s="1513"/>
      <c r="I11" s="1027"/>
      <c r="K11" s="648"/>
      <c r="L11" s="1043"/>
      <c r="M11" s="1043"/>
      <c r="N11" s="1043"/>
      <c r="O11" s="1043"/>
      <c r="P11" s="1043"/>
      <c r="Q11" s="1043"/>
    </row>
    <row r="12" spans="1:17" s="14" customFormat="1" ht="12.75" x14ac:dyDescent="0.2">
      <c r="B12" s="485"/>
      <c r="C12" s="489" t="s">
        <v>4</v>
      </c>
      <c r="D12" s="490" t="s">
        <v>9</v>
      </c>
      <c r="E12" s="135">
        <f>F105</f>
        <v>7590</v>
      </c>
      <c r="F12" s="786"/>
      <c r="G12" s="41"/>
      <c r="H12" s="1513"/>
      <c r="I12" s="1027"/>
      <c r="K12" s="648"/>
      <c r="L12" s="1043"/>
      <c r="M12" s="1043"/>
      <c r="N12" s="1043"/>
      <c r="O12" s="1043"/>
      <c r="P12" s="1043"/>
      <c r="Q12" s="1043"/>
    </row>
    <row r="13" spans="1:17" s="14" customFormat="1" ht="12.75" x14ac:dyDescent="0.2">
      <c r="B13" s="485"/>
      <c r="C13" s="487" t="s">
        <v>5</v>
      </c>
      <c r="D13" s="488" t="s">
        <v>10</v>
      </c>
      <c r="E13" s="136">
        <f>F131</f>
        <v>14260</v>
      </c>
      <c r="F13" s="786"/>
      <c r="H13" s="1513"/>
      <c r="I13" s="1027"/>
      <c r="K13" s="648"/>
      <c r="L13" s="1043"/>
      <c r="M13" s="1043"/>
      <c r="N13" s="1043"/>
      <c r="O13" s="1043"/>
      <c r="P13" s="1043"/>
      <c r="Q13" s="1043"/>
    </row>
    <row r="14" spans="1:17" s="14" customFormat="1" ht="12.75" x14ac:dyDescent="0.2">
      <c r="B14" s="485"/>
      <c r="C14" s="491" t="s">
        <v>6</v>
      </c>
      <c r="D14" s="492" t="s">
        <v>12</v>
      </c>
      <c r="E14" s="137">
        <f>F193</f>
        <v>35200</v>
      </c>
      <c r="F14" s="848"/>
      <c r="H14" s="1513"/>
      <c r="I14" s="1027"/>
      <c r="K14" s="648"/>
      <c r="L14" s="1043"/>
      <c r="M14" s="1043"/>
      <c r="N14" s="1043"/>
      <c r="O14" s="1043"/>
      <c r="P14" s="1043"/>
      <c r="Q14" s="1043"/>
    </row>
    <row r="15" spans="1:17" s="14" customFormat="1" ht="12.75" x14ac:dyDescent="0.2">
      <c r="B15" s="485"/>
      <c r="C15" s="2014" t="s">
        <v>7</v>
      </c>
      <c r="D15" s="2015" t="s">
        <v>13</v>
      </c>
      <c r="E15" s="137">
        <f>F204</f>
        <v>1574.2</v>
      </c>
      <c r="F15" s="848"/>
      <c r="H15" s="1513"/>
      <c r="I15" s="1027"/>
      <c r="K15" s="648"/>
      <c r="L15" s="1043"/>
      <c r="M15" s="1043"/>
      <c r="N15" s="1043"/>
      <c r="O15" s="1043"/>
      <c r="P15" s="1043"/>
      <c r="Q15" s="1043"/>
    </row>
    <row r="16" spans="1:17" s="14" customFormat="1" ht="13.5" thickBot="1" x14ac:dyDescent="0.25">
      <c r="B16" s="485"/>
      <c r="C16" s="493" t="s">
        <v>189</v>
      </c>
      <c r="D16" s="494" t="s">
        <v>213</v>
      </c>
      <c r="E16" s="138">
        <f>F216</f>
        <v>23980</v>
      </c>
      <c r="F16" s="848"/>
      <c r="H16" s="1513"/>
      <c r="I16" s="1027"/>
      <c r="K16" s="648"/>
      <c r="L16" s="1043"/>
      <c r="M16" s="1043"/>
      <c r="N16" s="1043"/>
      <c r="O16" s="1043"/>
      <c r="P16" s="1043"/>
      <c r="Q16" s="1043"/>
    </row>
    <row r="17" spans="1:17" s="1" customFormat="1" ht="12.75" customHeight="1" x14ac:dyDescent="0.25">
      <c r="B17" s="3"/>
      <c r="C17" s="2"/>
      <c r="D17" s="2"/>
      <c r="E17" s="139"/>
      <c r="F17" s="139"/>
      <c r="G17" s="139"/>
      <c r="I17" s="1028"/>
      <c r="L17" s="1040"/>
      <c r="M17" s="1040"/>
      <c r="N17" s="1040"/>
      <c r="O17" s="1040"/>
      <c r="P17" s="1040"/>
      <c r="Q17" s="1040"/>
    </row>
    <row r="18" spans="1:17" ht="18.75" customHeight="1" x14ac:dyDescent="0.2">
      <c r="B18" s="110" t="s">
        <v>910</v>
      </c>
      <c r="C18" s="110"/>
      <c r="D18" s="110"/>
      <c r="E18" s="110"/>
      <c r="F18" s="110"/>
      <c r="G18" s="110"/>
      <c r="H18" s="110"/>
    </row>
    <row r="19" spans="1:17" ht="12.75" customHeight="1" thickBot="1" x14ac:dyDescent="0.25">
      <c r="B19" s="5"/>
      <c r="C19" s="5"/>
      <c r="D19" s="5"/>
      <c r="E19" s="8"/>
      <c r="F19" s="8"/>
      <c r="G19" s="8" t="s">
        <v>165</v>
      </c>
      <c r="H19" s="11"/>
    </row>
    <row r="20" spans="1:17" ht="12.75" customHeight="1" x14ac:dyDescent="0.2">
      <c r="A20" s="3332" t="s">
        <v>1453</v>
      </c>
      <c r="B20" s="3351" t="s">
        <v>171</v>
      </c>
      <c r="C20" s="3336" t="s">
        <v>212</v>
      </c>
      <c r="D20" s="3353" t="s">
        <v>898</v>
      </c>
      <c r="E20" s="3340" t="s">
        <v>1568</v>
      </c>
      <c r="F20" s="3342" t="s">
        <v>1454</v>
      </c>
      <c r="G20" s="3363" t="s">
        <v>186</v>
      </c>
      <c r="H20" s="12"/>
      <c r="I20" s="122"/>
    </row>
    <row r="21" spans="1:17" ht="19.5" customHeight="1" thickBot="1" x14ac:dyDescent="0.25">
      <c r="A21" s="3333"/>
      <c r="B21" s="3352"/>
      <c r="C21" s="3337"/>
      <c r="D21" s="3354"/>
      <c r="E21" s="3341"/>
      <c r="F21" s="3377"/>
      <c r="G21" s="3364"/>
      <c r="H21" s="12"/>
      <c r="I21" s="122"/>
    </row>
    <row r="22" spans="1:17" s="132" customFormat="1" ht="15" customHeight="1" thickBot="1" x14ac:dyDescent="0.25">
      <c r="A22" s="58">
        <f>A23</f>
        <v>9240</v>
      </c>
      <c r="B22" s="63" t="s">
        <v>172</v>
      </c>
      <c r="C22" s="61" t="s">
        <v>169</v>
      </c>
      <c r="D22" s="56" t="s">
        <v>174</v>
      </c>
      <c r="E22" s="54">
        <f>E23</f>
        <v>4300</v>
      </c>
      <c r="F22" s="58">
        <f>+F23</f>
        <v>4300</v>
      </c>
      <c r="G22" s="1279" t="s">
        <v>167</v>
      </c>
      <c r="I22" s="422"/>
      <c r="L22" s="994"/>
      <c r="M22" s="994"/>
      <c r="N22" s="994"/>
      <c r="O22" s="994"/>
      <c r="P22" s="994"/>
      <c r="Q22" s="994"/>
    </row>
    <row r="23" spans="1:17" s="132" customFormat="1" ht="12.75" customHeight="1" x14ac:dyDescent="0.2">
      <c r="A23" s="140">
        <v>9240</v>
      </c>
      <c r="B23" s="211" t="s">
        <v>167</v>
      </c>
      <c r="C23" s="1603" t="s">
        <v>167</v>
      </c>
      <c r="D23" s="2019" t="s">
        <v>201</v>
      </c>
      <c r="E23" s="2017">
        <f>SUM(E24:E27)</f>
        <v>4300</v>
      </c>
      <c r="F23" s="141">
        <f>SUM(F24:F27)</f>
        <v>4300</v>
      </c>
      <c r="G23" s="728"/>
      <c r="I23" s="422"/>
      <c r="L23" s="994"/>
      <c r="M23" s="994"/>
      <c r="N23" s="994"/>
      <c r="O23" s="994"/>
      <c r="P23" s="994"/>
      <c r="Q23" s="994"/>
    </row>
    <row r="24" spans="1:17" s="132" customFormat="1" x14ac:dyDescent="0.2">
      <c r="A24" s="202">
        <v>2700</v>
      </c>
      <c r="B24" s="200" t="s">
        <v>173</v>
      </c>
      <c r="C24" s="1022" t="s">
        <v>1329</v>
      </c>
      <c r="D24" s="996" t="s">
        <v>214</v>
      </c>
      <c r="E24" s="1663">
        <v>2800</v>
      </c>
      <c r="F24" s="203">
        <v>2800</v>
      </c>
      <c r="G24" s="271"/>
      <c r="I24" s="422"/>
      <c r="L24" s="994"/>
      <c r="M24" s="994"/>
      <c r="N24" s="994"/>
      <c r="O24" s="994"/>
      <c r="P24" s="994"/>
      <c r="Q24" s="994"/>
    </row>
    <row r="25" spans="1:17" s="132" customFormat="1" x14ac:dyDescent="0.2">
      <c r="A25" s="202">
        <v>600</v>
      </c>
      <c r="B25" s="200" t="s">
        <v>173</v>
      </c>
      <c r="C25" s="1022" t="s">
        <v>1330</v>
      </c>
      <c r="D25" s="996" t="s">
        <v>215</v>
      </c>
      <c r="E25" s="1663">
        <v>600</v>
      </c>
      <c r="F25" s="203">
        <v>600</v>
      </c>
      <c r="G25" s="271"/>
      <c r="I25" s="422"/>
      <c r="L25" s="994"/>
      <c r="M25" s="994"/>
      <c r="N25" s="994"/>
      <c r="O25" s="994"/>
      <c r="P25" s="994"/>
      <c r="Q25" s="994"/>
    </row>
    <row r="26" spans="1:17" s="132" customFormat="1" ht="12.75" customHeight="1" x14ac:dyDescent="0.2">
      <c r="A26" s="202">
        <v>500</v>
      </c>
      <c r="B26" s="709" t="s">
        <v>173</v>
      </c>
      <c r="C26" s="1022" t="s">
        <v>1331</v>
      </c>
      <c r="D26" s="996" t="s">
        <v>216</v>
      </c>
      <c r="E26" s="1663">
        <v>500</v>
      </c>
      <c r="F26" s="203">
        <v>500</v>
      </c>
      <c r="G26" s="1025"/>
      <c r="I26" s="422"/>
      <c r="L26" s="994"/>
      <c r="M26" s="994"/>
      <c r="N26" s="994"/>
      <c r="O26" s="994"/>
      <c r="P26" s="994"/>
      <c r="Q26" s="994"/>
    </row>
    <row r="27" spans="1:17" s="132" customFormat="1" ht="12" thickBot="1" x14ac:dyDescent="0.25">
      <c r="A27" s="1311">
        <v>0</v>
      </c>
      <c r="B27" s="710" t="s">
        <v>173</v>
      </c>
      <c r="C27" s="2189" t="s">
        <v>1818</v>
      </c>
      <c r="D27" s="1661" t="s">
        <v>1738</v>
      </c>
      <c r="E27" s="2018">
        <v>400</v>
      </c>
      <c r="F27" s="1312">
        <v>400</v>
      </c>
      <c r="G27" s="1313"/>
      <c r="H27" s="422"/>
      <c r="I27" s="422"/>
      <c r="L27" s="994"/>
      <c r="M27" s="994"/>
      <c r="N27" s="994"/>
      <c r="O27" s="994"/>
      <c r="P27" s="994"/>
      <c r="Q27" s="994"/>
    </row>
    <row r="28" spans="1:17" s="422" customFormat="1" x14ac:dyDescent="0.2">
      <c r="A28" s="726"/>
      <c r="B28" s="499"/>
      <c r="C28" s="499"/>
      <c r="D28" s="1023"/>
      <c r="E28" s="726"/>
      <c r="F28" s="726"/>
      <c r="G28" s="2016"/>
      <c r="L28" s="501"/>
      <c r="M28" s="501"/>
      <c r="N28" s="501"/>
      <c r="O28" s="501"/>
      <c r="P28" s="501"/>
      <c r="Q28" s="501"/>
    </row>
    <row r="29" spans="1:17" s="122" customFormat="1" x14ac:dyDescent="0.2">
      <c r="A29" s="725"/>
      <c r="B29" s="368"/>
      <c r="C29" s="369"/>
      <c r="D29" s="1023"/>
      <c r="E29" s="725"/>
      <c r="F29" s="725"/>
      <c r="G29" s="408"/>
      <c r="H29" s="726"/>
      <c r="L29" s="370"/>
      <c r="M29" s="370"/>
      <c r="N29" s="370"/>
      <c r="O29" s="370"/>
      <c r="P29" s="370"/>
      <c r="Q29" s="370"/>
    </row>
    <row r="30" spans="1:17" ht="18.75" customHeight="1" x14ac:dyDescent="0.2">
      <c r="B30" s="110" t="s">
        <v>911</v>
      </c>
      <c r="C30" s="110"/>
      <c r="D30" s="110"/>
      <c r="E30" s="110"/>
      <c r="F30" s="110"/>
      <c r="G30" s="110"/>
      <c r="H30" s="110"/>
      <c r="I30" s="110"/>
    </row>
    <row r="31" spans="1:17" ht="12.75" customHeight="1" thickBot="1" x14ac:dyDescent="0.25">
      <c r="B31" s="5"/>
      <c r="C31" s="5"/>
      <c r="D31" s="5"/>
      <c r="E31" s="5"/>
      <c r="F31" s="5"/>
      <c r="G31" s="5"/>
      <c r="H31" s="8" t="s">
        <v>165</v>
      </c>
    </row>
    <row r="32" spans="1:17" ht="12.75" customHeight="1" x14ac:dyDescent="0.2">
      <c r="A32" s="3332" t="s">
        <v>1214</v>
      </c>
      <c r="B32" s="3344" t="s">
        <v>166</v>
      </c>
      <c r="C32" s="3346" t="s">
        <v>190</v>
      </c>
      <c r="D32" s="3348" t="s">
        <v>182</v>
      </c>
      <c r="E32" s="3378" t="s">
        <v>177</v>
      </c>
      <c r="F32" s="3378" t="s">
        <v>176</v>
      </c>
      <c r="G32" s="3340" t="s">
        <v>1568</v>
      </c>
      <c r="H32" s="3342" t="s">
        <v>1454</v>
      </c>
    </row>
    <row r="33" spans="1:17" ht="18" customHeight="1" thickBot="1" x14ac:dyDescent="0.25">
      <c r="A33" s="3333"/>
      <c r="B33" s="3369"/>
      <c r="C33" s="3366"/>
      <c r="D33" s="3350"/>
      <c r="E33" s="3379"/>
      <c r="F33" s="3379"/>
      <c r="G33" s="3341"/>
      <c r="H33" s="3377"/>
    </row>
    <row r="34" spans="1:17" ht="15" customHeight="1" thickBot="1" x14ac:dyDescent="0.25">
      <c r="A34" s="112">
        <f>SUM(A35:A99)</f>
        <v>281550</v>
      </c>
      <c r="B34" s="59" t="s">
        <v>172</v>
      </c>
      <c r="C34" s="60" t="s">
        <v>175</v>
      </c>
      <c r="D34" s="279" t="s">
        <v>174</v>
      </c>
      <c r="E34" s="100">
        <f>SUM(E35:E99)</f>
        <v>259427.49999999997</v>
      </c>
      <c r="F34" s="99">
        <f>SUM(F35:F99)</f>
        <v>36199.999999999993</v>
      </c>
      <c r="G34" s="851">
        <v>295627.5</v>
      </c>
      <c r="H34" s="99">
        <f>SUM(H35:H99)</f>
        <v>295627.49999999994</v>
      </c>
      <c r="I34" s="109"/>
      <c r="L34" s="1044"/>
      <c r="M34" s="1044"/>
      <c r="O34" s="1045"/>
    </row>
    <row r="35" spans="1:17" s="132" customFormat="1" ht="12.75" customHeight="1" x14ac:dyDescent="0.2">
      <c r="A35" s="379">
        <v>5040.72</v>
      </c>
      <c r="B35" s="1016" t="s">
        <v>173</v>
      </c>
      <c r="C35" s="23" t="s">
        <v>59</v>
      </c>
      <c r="D35" s="43" t="s">
        <v>145</v>
      </c>
      <c r="E35" s="147">
        <v>5051.26</v>
      </c>
      <c r="F35" s="849">
        <v>800.72</v>
      </c>
      <c r="G35" s="1019"/>
      <c r="H35" s="1020">
        <f>+E35+F35</f>
        <v>5851.9800000000005</v>
      </c>
      <c r="I35" s="763"/>
      <c r="L35" s="408"/>
      <c r="M35" s="1046"/>
      <c r="N35" s="994"/>
      <c r="O35" s="994"/>
      <c r="P35" s="994"/>
      <c r="Q35" s="994"/>
    </row>
    <row r="36" spans="1:17" s="132" customFormat="1" ht="12.75" customHeight="1" x14ac:dyDescent="0.2">
      <c r="A36" s="82">
        <v>4935.6099999999997</v>
      </c>
      <c r="B36" s="1017" t="s">
        <v>173</v>
      </c>
      <c r="C36" s="21" t="s">
        <v>60</v>
      </c>
      <c r="D36" s="33" t="s">
        <v>146</v>
      </c>
      <c r="E36" s="148">
        <v>3996.58</v>
      </c>
      <c r="F36" s="850">
        <v>896.09</v>
      </c>
      <c r="G36" s="852"/>
      <c r="H36" s="633">
        <f t="shared" ref="H36:H63" si="0">+E36+F36</f>
        <v>4892.67</v>
      </c>
      <c r="I36" s="1021"/>
      <c r="L36" s="408"/>
      <c r="M36" s="1046"/>
      <c r="N36" s="994"/>
      <c r="O36" s="994"/>
      <c r="P36" s="994"/>
      <c r="Q36" s="994"/>
    </row>
    <row r="37" spans="1:17" s="132" customFormat="1" ht="12.75" customHeight="1" x14ac:dyDescent="0.2">
      <c r="A37" s="82">
        <v>1539.49</v>
      </c>
      <c r="B37" s="1018" t="s">
        <v>173</v>
      </c>
      <c r="C37" s="21">
        <v>1406</v>
      </c>
      <c r="D37" s="22" t="s">
        <v>61</v>
      </c>
      <c r="E37" s="148">
        <v>1455.39</v>
      </c>
      <c r="F37" s="850">
        <v>107.97</v>
      </c>
      <c r="G37" s="852"/>
      <c r="H37" s="633">
        <f t="shared" si="0"/>
        <v>1563.3600000000001</v>
      </c>
      <c r="I37" s="763"/>
      <c r="J37" s="763"/>
      <c r="L37" s="408"/>
      <c r="M37" s="1046"/>
      <c r="N37" s="994"/>
      <c r="O37" s="994"/>
      <c r="P37" s="994"/>
      <c r="Q37" s="994"/>
    </row>
    <row r="38" spans="1:17" s="132" customFormat="1" ht="12.75" customHeight="1" x14ac:dyDescent="0.2">
      <c r="A38" s="82">
        <v>3900.9100000000003</v>
      </c>
      <c r="B38" s="1018" t="s">
        <v>173</v>
      </c>
      <c r="C38" s="21" t="s">
        <v>62</v>
      </c>
      <c r="D38" s="22" t="s">
        <v>147</v>
      </c>
      <c r="E38" s="148">
        <v>2913.11</v>
      </c>
      <c r="F38" s="850">
        <v>116.53</v>
      </c>
      <c r="G38" s="852"/>
      <c r="H38" s="633">
        <f t="shared" si="0"/>
        <v>3029.6400000000003</v>
      </c>
      <c r="L38" s="408"/>
      <c r="M38" s="1046"/>
      <c r="N38" s="994"/>
      <c r="O38" s="994"/>
      <c r="P38" s="994"/>
      <c r="Q38" s="994"/>
    </row>
    <row r="39" spans="1:17" s="132" customFormat="1" ht="12.75" customHeight="1" x14ac:dyDescent="0.2">
      <c r="A39" s="82">
        <v>6800.94</v>
      </c>
      <c r="B39" s="1018" t="s">
        <v>173</v>
      </c>
      <c r="C39" s="21">
        <v>1421</v>
      </c>
      <c r="D39" s="22" t="s">
        <v>148</v>
      </c>
      <c r="E39" s="148">
        <v>6511</v>
      </c>
      <c r="F39" s="850">
        <v>834.97</v>
      </c>
      <c r="G39" s="852"/>
      <c r="H39" s="633">
        <f t="shared" si="0"/>
        <v>7345.97</v>
      </c>
      <c r="L39" s="408"/>
      <c r="M39" s="1046"/>
      <c r="N39" s="994"/>
      <c r="O39" s="994"/>
      <c r="P39" s="994"/>
      <c r="Q39" s="994"/>
    </row>
    <row r="40" spans="1:17" s="132" customFormat="1" ht="12.75" customHeight="1" x14ac:dyDescent="0.2">
      <c r="A40" s="82">
        <v>1604.93</v>
      </c>
      <c r="B40" s="1018" t="s">
        <v>173</v>
      </c>
      <c r="C40" s="21" t="s">
        <v>63</v>
      </c>
      <c r="D40" s="22" t="s">
        <v>64</v>
      </c>
      <c r="E40" s="148">
        <v>2006.78</v>
      </c>
      <c r="F40" s="850">
        <v>57.31</v>
      </c>
      <c r="G40" s="852"/>
      <c r="H40" s="633">
        <f t="shared" si="0"/>
        <v>2064.09</v>
      </c>
      <c r="L40" s="408"/>
      <c r="M40" s="1046"/>
      <c r="N40" s="994"/>
      <c r="O40" s="994"/>
      <c r="P40" s="994"/>
      <c r="Q40" s="994"/>
    </row>
    <row r="41" spans="1:17" s="132" customFormat="1" ht="22.5" x14ac:dyDescent="0.2">
      <c r="A41" s="82">
        <v>3278.53</v>
      </c>
      <c r="B41" s="1018" t="s">
        <v>173</v>
      </c>
      <c r="C41" s="21" t="s">
        <v>65</v>
      </c>
      <c r="D41" s="22" t="s">
        <v>196</v>
      </c>
      <c r="E41" s="148">
        <v>2864.97</v>
      </c>
      <c r="F41" s="850">
        <v>373.24</v>
      </c>
      <c r="G41" s="852"/>
      <c r="H41" s="633">
        <f t="shared" si="0"/>
        <v>3238.21</v>
      </c>
      <c r="L41" s="408"/>
      <c r="M41" s="1046"/>
      <c r="N41" s="994"/>
      <c r="O41" s="994"/>
      <c r="P41" s="994"/>
      <c r="Q41" s="994"/>
    </row>
    <row r="42" spans="1:17" s="132" customFormat="1" ht="14.25" customHeight="1" x14ac:dyDescent="0.2">
      <c r="A42" s="82">
        <v>5549.74</v>
      </c>
      <c r="B42" s="1018" t="s">
        <v>173</v>
      </c>
      <c r="C42" s="21" t="s">
        <v>66</v>
      </c>
      <c r="D42" s="22" t="s">
        <v>149</v>
      </c>
      <c r="E42" s="148">
        <v>5680.31</v>
      </c>
      <c r="F42" s="850">
        <v>385</v>
      </c>
      <c r="G42" s="852"/>
      <c r="H42" s="633">
        <f t="shared" si="0"/>
        <v>6065.31</v>
      </c>
      <c r="L42" s="408"/>
      <c r="M42" s="1046"/>
      <c r="N42" s="994"/>
      <c r="O42" s="994"/>
      <c r="P42" s="994"/>
      <c r="Q42" s="994"/>
    </row>
    <row r="43" spans="1:17" s="132" customFormat="1" ht="12.75" customHeight="1" x14ac:dyDescent="0.2">
      <c r="A43" s="82">
        <v>10990.9</v>
      </c>
      <c r="B43" s="1018" t="s">
        <v>173</v>
      </c>
      <c r="C43" s="21" t="s">
        <v>67</v>
      </c>
      <c r="D43" s="22" t="s">
        <v>68</v>
      </c>
      <c r="E43" s="148">
        <v>9042.24</v>
      </c>
      <c r="F43" s="850">
        <v>2217.08</v>
      </c>
      <c r="G43" s="852"/>
      <c r="H43" s="633">
        <f t="shared" si="0"/>
        <v>11259.32</v>
      </c>
      <c r="L43" s="408"/>
      <c r="M43" s="1046"/>
      <c r="N43" s="994"/>
      <c r="O43" s="994"/>
      <c r="P43" s="994"/>
      <c r="Q43" s="994"/>
    </row>
    <row r="44" spans="1:17" s="132" customFormat="1" ht="22.5" x14ac:dyDescent="0.2">
      <c r="A44" s="82">
        <v>16895.2</v>
      </c>
      <c r="B44" s="1018" t="s">
        <v>173</v>
      </c>
      <c r="C44" s="21" t="s">
        <v>69</v>
      </c>
      <c r="D44" s="22" t="s">
        <v>150</v>
      </c>
      <c r="E44" s="148">
        <v>14762.27</v>
      </c>
      <c r="F44" s="850">
        <v>3076</v>
      </c>
      <c r="G44" s="852"/>
      <c r="H44" s="633">
        <f t="shared" si="0"/>
        <v>17838.27</v>
      </c>
      <c r="L44" s="408"/>
      <c r="M44" s="1046"/>
      <c r="N44" s="994"/>
      <c r="O44" s="994"/>
      <c r="P44" s="994"/>
      <c r="Q44" s="994"/>
    </row>
    <row r="45" spans="1:17" s="132" customFormat="1" ht="12.75" customHeight="1" x14ac:dyDescent="0.2">
      <c r="A45" s="82">
        <v>9684.4600000000009</v>
      </c>
      <c r="B45" s="1018" t="s">
        <v>173</v>
      </c>
      <c r="C45" s="21" t="s">
        <v>70</v>
      </c>
      <c r="D45" s="22" t="s">
        <v>71</v>
      </c>
      <c r="E45" s="148">
        <v>8303.48</v>
      </c>
      <c r="F45" s="850">
        <v>1557.53</v>
      </c>
      <c r="G45" s="852"/>
      <c r="H45" s="633">
        <f t="shared" si="0"/>
        <v>9861.01</v>
      </c>
      <c r="L45" s="408"/>
      <c r="M45" s="1046"/>
      <c r="N45" s="994"/>
      <c r="O45" s="994"/>
      <c r="P45" s="994"/>
      <c r="Q45" s="994"/>
    </row>
    <row r="46" spans="1:17" s="132" customFormat="1" ht="12.75" customHeight="1" x14ac:dyDescent="0.2">
      <c r="A46" s="82">
        <v>11655.26</v>
      </c>
      <c r="B46" s="1018" t="s">
        <v>173</v>
      </c>
      <c r="C46" s="21" t="s">
        <v>72</v>
      </c>
      <c r="D46" s="22" t="s">
        <v>202</v>
      </c>
      <c r="E46" s="148">
        <v>11190.21</v>
      </c>
      <c r="F46" s="850">
        <v>348</v>
      </c>
      <c r="G46" s="852"/>
      <c r="H46" s="633">
        <f t="shared" si="0"/>
        <v>11538.21</v>
      </c>
      <c r="L46" s="408"/>
      <c r="M46" s="1046"/>
      <c r="N46" s="994"/>
      <c r="O46" s="994"/>
      <c r="P46" s="994"/>
      <c r="Q46" s="994"/>
    </row>
    <row r="47" spans="1:17" s="132" customFormat="1" ht="12.75" customHeight="1" x14ac:dyDescent="0.2">
      <c r="A47" s="82">
        <v>10084.77</v>
      </c>
      <c r="B47" s="1018" t="s">
        <v>173</v>
      </c>
      <c r="C47" s="21" t="s">
        <v>73</v>
      </c>
      <c r="D47" s="22" t="s">
        <v>74</v>
      </c>
      <c r="E47" s="148">
        <v>8251.99</v>
      </c>
      <c r="F47" s="850">
        <v>2366.15</v>
      </c>
      <c r="G47" s="852"/>
      <c r="H47" s="633">
        <f t="shared" si="0"/>
        <v>10618.14</v>
      </c>
      <c r="L47" s="408"/>
      <c r="M47" s="1046"/>
      <c r="N47" s="994"/>
      <c r="O47" s="994"/>
      <c r="P47" s="994"/>
      <c r="Q47" s="994"/>
    </row>
    <row r="48" spans="1:17" s="132" customFormat="1" ht="12.75" customHeight="1" x14ac:dyDescent="0.2">
      <c r="A48" s="82">
        <v>5061.9799999999996</v>
      </c>
      <c r="B48" s="1018" t="s">
        <v>173</v>
      </c>
      <c r="C48" s="21" t="s">
        <v>75</v>
      </c>
      <c r="D48" s="22" t="s">
        <v>1819</v>
      </c>
      <c r="E48" s="148">
        <v>4128.58</v>
      </c>
      <c r="F48" s="850">
        <v>905.85</v>
      </c>
      <c r="G48" s="852"/>
      <c r="H48" s="633">
        <f t="shared" si="0"/>
        <v>5034.43</v>
      </c>
      <c r="L48" s="408"/>
      <c r="M48" s="1046"/>
      <c r="N48" s="994"/>
      <c r="O48" s="994"/>
      <c r="P48" s="994"/>
      <c r="Q48" s="994"/>
    </row>
    <row r="49" spans="1:17" s="132" customFormat="1" ht="12.75" customHeight="1" x14ac:dyDescent="0.2">
      <c r="A49" s="82">
        <v>3408.3999999999996</v>
      </c>
      <c r="B49" s="1018" t="s">
        <v>173</v>
      </c>
      <c r="C49" s="21" t="s">
        <v>76</v>
      </c>
      <c r="D49" s="22" t="s">
        <v>151</v>
      </c>
      <c r="E49" s="148">
        <v>3639.57</v>
      </c>
      <c r="F49" s="850">
        <v>258.87</v>
      </c>
      <c r="G49" s="852"/>
      <c r="H49" s="633">
        <f t="shared" si="0"/>
        <v>3898.44</v>
      </c>
      <c r="L49" s="408"/>
      <c r="M49" s="1046"/>
      <c r="N49" s="994"/>
      <c r="O49" s="994"/>
      <c r="P49" s="994"/>
      <c r="Q49" s="994"/>
    </row>
    <row r="50" spans="1:17" s="132" customFormat="1" ht="12.75" customHeight="1" x14ac:dyDescent="0.2">
      <c r="A50" s="82">
        <v>3602.66</v>
      </c>
      <c r="B50" s="1018" t="s">
        <v>173</v>
      </c>
      <c r="C50" s="21" t="s">
        <v>77</v>
      </c>
      <c r="D50" s="22" t="s">
        <v>78</v>
      </c>
      <c r="E50" s="148">
        <v>3296.94</v>
      </c>
      <c r="F50" s="850">
        <v>359</v>
      </c>
      <c r="G50" s="852"/>
      <c r="H50" s="633">
        <f t="shared" si="0"/>
        <v>3655.94</v>
      </c>
      <c r="L50" s="408"/>
      <c r="M50" s="1046"/>
      <c r="N50" s="994"/>
      <c r="O50" s="994"/>
      <c r="P50" s="994"/>
      <c r="Q50" s="994"/>
    </row>
    <row r="51" spans="1:17" s="132" customFormat="1" ht="12.75" customHeight="1" x14ac:dyDescent="0.2">
      <c r="A51" s="82">
        <v>1985.43</v>
      </c>
      <c r="B51" s="1018" t="s">
        <v>173</v>
      </c>
      <c r="C51" s="21" t="s">
        <v>79</v>
      </c>
      <c r="D51" s="22" t="s">
        <v>152</v>
      </c>
      <c r="E51" s="148">
        <v>1988.42</v>
      </c>
      <c r="F51" s="850">
        <v>7</v>
      </c>
      <c r="G51" s="852"/>
      <c r="H51" s="633">
        <f t="shared" si="0"/>
        <v>1995.42</v>
      </c>
      <c r="L51" s="408"/>
      <c r="M51" s="1046"/>
      <c r="N51" s="994"/>
      <c r="O51" s="994"/>
      <c r="P51" s="994"/>
      <c r="Q51" s="994"/>
    </row>
    <row r="52" spans="1:17" s="132" customFormat="1" ht="12.75" customHeight="1" x14ac:dyDescent="0.2">
      <c r="A52" s="82">
        <v>623.06000000000006</v>
      </c>
      <c r="B52" s="1018" t="s">
        <v>173</v>
      </c>
      <c r="C52" s="21" t="s">
        <v>80</v>
      </c>
      <c r="D52" s="22" t="s">
        <v>153</v>
      </c>
      <c r="E52" s="148">
        <v>821.51</v>
      </c>
      <c r="F52" s="850">
        <v>54.61</v>
      </c>
      <c r="G52" s="852"/>
      <c r="H52" s="633">
        <f t="shared" si="0"/>
        <v>876.12</v>
      </c>
      <c r="L52" s="408"/>
      <c r="M52" s="1046"/>
      <c r="N52" s="994"/>
      <c r="O52" s="994"/>
      <c r="P52" s="994"/>
      <c r="Q52" s="994"/>
    </row>
    <row r="53" spans="1:17" s="132" customFormat="1" ht="12.75" customHeight="1" x14ac:dyDescent="0.2">
      <c r="A53" s="82">
        <v>5531.49</v>
      </c>
      <c r="B53" s="1018" t="s">
        <v>173</v>
      </c>
      <c r="C53" s="21" t="s">
        <v>81</v>
      </c>
      <c r="D53" s="22" t="s">
        <v>82</v>
      </c>
      <c r="E53" s="148">
        <v>4920.42</v>
      </c>
      <c r="F53" s="850">
        <v>675.02</v>
      </c>
      <c r="G53" s="852"/>
      <c r="H53" s="633">
        <f t="shared" si="0"/>
        <v>5595.4400000000005</v>
      </c>
      <c r="L53" s="408"/>
      <c r="M53" s="1046"/>
      <c r="N53" s="994"/>
      <c r="O53" s="994"/>
      <c r="P53" s="994"/>
      <c r="Q53" s="994"/>
    </row>
    <row r="54" spans="1:17" s="370" customFormat="1" ht="11.25" customHeight="1" x14ac:dyDescent="0.2">
      <c r="A54" s="82">
        <v>2065.88</v>
      </c>
      <c r="B54" s="32" t="s">
        <v>173</v>
      </c>
      <c r="C54" s="23" t="s">
        <v>83</v>
      </c>
      <c r="D54" s="24" t="s">
        <v>1820</v>
      </c>
      <c r="E54" s="150">
        <v>2009.98</v>
      </c>
      <c r="F54" s="955">
        <v>38.08</v>
      </c>
      <c r="G54" s="960"/>
      <c r="H54" s="633">
        <f t="shared" si="0"/>
        <v>2048.06</v>
      </c>
      <c r="L54" s="408"/>
      <c r="M54" s="146"/>
    </row>
    <row r="55" spans="1:17" s="370" customFormat="1" ht="11.25" customHeight="1" x14ac:dyDescent="0.2">
      <c r="A55" s="82">
        <v>1630.51</v>
      </c>
      <c r="B55" s="31" t="s">
        <v>173</v>
      </c>
      <c r="C55" s="21" t="s">
        <v>84</v>
      </c>
      <c r="D55" s="22" t="s">
        <v>85</v>
      </c>
      <c r="E55" s="148">
        <v>1661.96</v>
      </c>
      <c r="F55" s="850">
        <v>129.21</v>
      </c>
      <c r="G55" s="852"/>
      <c r="H55" s="633">
        <f t="shared" si="0"/>
        <v>1791.17</v>
      </c>
      <c r="L55" s="408"/>
      <c r="M55" s="146"/>
    </row>
    <row r="56" spans="1:17" s="370" customFormat="1" ht="11.25" customHeight="1" x14ac:dyDescent="0.2">
      <c r="A56" s="82">
        <v>4003.1</v>
      </c>
      <c r="B56" s="31" t="s">
        <v>173</v>
      </c>
      <c r="C56" s="21" t="s">
        <v>86</v>
      </c>
      <c r="D56" s="22" t="s">
        <v>203</v>
      </c>
      <c r="E56" s="148">
        <v>3102.37</v>
      </c>
      <c r="F56" s="850">
        <v>995.28</v>
      </c>
      <c r="G56" s="852"/>
      <c r="H56" s="633">
        <f t="shared" si="0"/>
        <v>4097.6499999999996</v>
      </c>
      <c r="L56" s="408"/>
      <c r="M56" s="146"/>
    </row>
    <row r="57" spans="1:17" s="370" customFormat="1" ht="11.25" customHeight="1" x14ac:dyDescent="0.2">
      <c r="A57" s="82">
        <v>8791.59</v>
      </c>
      <c r="B57" s="31" t="s">
        <v>173</v>
      </c>
      <c r="C57" s="21" t="s">
        <v>87</v>
      </c>
      <c r="D57" s="22" t="s">
        <v>88</v>
      </c>
      <c r="E57" s="148">
        <v>6349.52</v>
      </c>
      <c r="F57" s="850">
        <v>1265.48</v>
      </c>
      <c r="G57" s="852"/>
      <c r="H57" s="633">
        <f t="shared" si="0"/>
        <v>7615</v>
      </c>
      <c r="L57" s="408"/>
      <c r="M57" s="146"/>
    </row>
    <row r="58" spans="1:17" s="370" customFormat="1" ht="11.25" customHeight="1" x14ac:dyDescent="0.2">
      <c r="A58" s="82">
        <v>3025.11</v>
      </c>
      <c r="B58" s="31" t="s">
        <v>173</v>
      </c>
      <c r="C58" s="21" t="s">
        <v>89</v>
      </c>
      <c r="D58" s="22" t="s">
        <v>90</v>
      </c>
      <c r="E58" s="148">
        <v>3412.55</v>
      </c>
      <c r="F58" s="850">
        <v>34.82</v>
      </c>
      <c r="G58" s="852"/>
      <c r="H58" s="633">
        <f t="shared" si="0"/>
        <v>3447.3700000000003</v>
      </c>
      <c r="L58" s="408"/>
      <c r="M58" s="146"/>
    </row>
    <row r="59" spans="1:17" s="370" customFormat="1" ht="11.25" customHeight="1" x14ac:dyDescent="0.2">
      <c r="A59" s="82">
        <v>3188.9700000000003</v>
      </c>
      <c r="B59" s="31" t="s">
        <v>173</v>
      </c>
      <c r="C59" s="21" t="s">
        <v>91</v>
      </c>
      <c r="D59" s="22" t="s">
        <v>154</v>
      </c>
      <c r="E59" s="148">
        <v>2647.07</v>
      </c>
      <c r="F59" s="850">
        <v>432.61</v>
      </c>
      <c r="G59" s="852"/>
      <c r="H59" s="633">
        <f t="shared" si="0"/>
        <v>3079.6800000000003</v>
      </c>
      <c r="L59" s="408"/>
      <c r="M59" s="146"/>
    </row>
    <row r="60" spans="1:17" s="370" customFormat="1" ht="11.25" customHeight="1" x14ac:dyDescent="0.2">
      <c r="A60" s="82">
        <v>6880.4500000000007</v>
      </c>
      <c r="B60" s="31" t="s">
        <v>173</v>
      </c>
      <c r="C60" s="21" t="s">
        <v>92</v>
      </c>
      <c r="D60" s="22" t="s">
        <v>160</v>
      </c>
      <c r="E60" s="148">
        <v>6215.83</v>
      </c>
      <c r="F60" s="850">
        <v>815.1</v>
      </c>
      <c r="G60" s="852"/>
      <c r="H60" s="633">
        <f t="shared" si="0"/>
        <v>7030.93</v>
      </c>
      <c r="L60" s="408"/>
      <c r="M60" s="146"/>
    </row>
    <row r="61" spans="1:17" s="370" customFormat="1" ht="11.25" customHeight="1" x14ac:dyDescent="0.2">
      <c r="A61" s="82">
        <v>6412.77</v>
      </c>
      <c r="B61" s="32" t="s">
        <v>173</v>
      </c>
      <c r="C61" s="23" t="s">
        <v>93</v>
      </c>
      <c r="D61" s="24" t="s">
        <v>899</v>
      </c>
      <c r="E61" s="150">
        <v>5492.18</v>
      </c>
      <c r="F61" s="959">
        <v>1161.99</v>
      </c>
      <c r="G61" s="960"/>
      <c r="H61" s="633">
        <f t="shared" si="0"/>
        <v>6654.17</v>
      </c>
      <c r="L61" s="408"/>
      <c r="M61" s="146"/>
    </row>
    <row r="62" spans="1:17" s="370" customFormat="1" ht="11.25" customHeight="1" x14ac:dyDescent="0.2">
      <c r="A62" s="82">
        <v>3244.4700000000003</v>
      </c>
      <c r="B62" s="31" t="s">
        <v>173</v>
      </c>
      <c r="C62" s="21" t="s">
        <v>94</v>
      </c>
      <c r="D62" s="22" t="s">
        <v>95</v>
      </c>
      <c r="E62" s="148">
        <v>3296.94</v>
      </c>
      <c r="F62" s="149">
        <v>50.62</v>
      </c>
      <c r="G62" s="852"/>
      <c r="H62" s="633">
        <f t="shared" si="0"/>
        <v>3347.56</v>
      </c>
      <c r="L62" s="408"/>
      <c r="M62" s="146"/>
    </row>
    <row r="63" spans="1:17" s="370" customFormat="1" ht="11.25" customHeight="1" thickBot="1" x14ac:dyDescent="0.25">
      <c r="A63" s="81">
        <v>2890.42</v>
      </c>
      <c r="B63" s="1314" t="s">
        <v>173</v>
      </c>
      <c r="C63" s="197" t="s">
        <v>96</v>
      </c>
      <c r="D63" s="1306" t="s">
        <v>97</v>
      </c>
      <c r="E63" s="1315">
        <v>3308.85</v>
      </c>
      <c r="F63" s="1316">
        <v>174.1</v>
      </c>
      <c r="G63" s="1317"/>
      <c r="H63" s="1318">
        <f t="shared" si="0"/>
        <v>3482.95</v>
      </c>
      <c r="L63" s="408"/>
      <c r="M63" s="146"/>
    </row>
    <row r="64" spans="1:17" s="370" customFormat="1" ht="11.25" customHeight="1" x14ac:dyDescent="0.2">
      <c r="A64" s="956"/>
      <c r="B64" s="742"/>
      <c r="C64" s="742"/>
      <c r="D64" s="640"/>
      <c r="E64" s="408"/>
      <c r="F64" s="146"/>
      <c r="G64" s="957"/>
      <c r="H64" s="958"/>
      <c r="L64" s="408"/>
      <c r="M64" s="146"/>
    </row>
    <row r="65" spans="1:17" s="370" customFormat="1" ht="18.75" customHeight="1" x14ac:dyDescent="0.2">
      <c r="A65" s="12"/>
      <c r="B65" s="110" t="s">
        <v>911</v>
      </c>
      <c r="C65" s="38"/>
      <c r="D65" s="38"/>
      <c r="E65" s="38"/>
      <c r="F65" s="38"/>
      <c r="G65" s="38"/>
      <c r="H65" s="38"/>
      <c r="L65" s="408"/>
      <c r="M65" s="146"/>
    </row>
    <row r="66" spans="1:17" s="370" customFormat="1" ht="12" thickBot="1" x14ac:dyDescent="0.25">
      <c r="A66" s="12"/>
      <c r="B66" s="5"/>
      <c r="C66" s="5"/>
      <c r="D66" s="5"/>
      <c r="E66" s="5"/>
      <c r="F66" s="5"/>
      <c r="G66" s="5"/>
      <c r="H66" s="8" t="s">
        <v>165</v>
      </c>
      <c r="L66" s="408"/>
      <c r="M66" s="146"/>
    </row>
    <row r="67" spans="1:17" s="370" customFormat="1" ht="11.25" customHeight="1" x14ac:dyDescent="0.2">
      <c r="A67" s="3332" t="s">
        <v>1453</v>
      </c>
      <c r="B67" s="3344" t="s">
        <v>166</v>
      </c>
      <c r="C67" s="3346" t="s">
        <v>190</v>
      </c>
      <c r="D67" s="3348" t="s">
        <v>182</v>
      </c>
      <c r="E67" s="3378" t="s">
        <v>177</v>
      </c>
      <c r="F67" s="3378" t="s">
        <v>176</v>
      </c>
      <c r="G67" s="3340" t="s">
        <v>1568</v>
      </c>
      <c r="H67" s="3342" t="s">
        <v>1454</v>
      </c>
      <c r="L67" s="408"/>
      <c r="M67" s="146"/>
    </row>
    <row r="68" spans="1:17" s="370" customFormat="1" ht="18" customHeight="1" thickBot="1" x14ac:dyDescent="0.25">
      <c r="A68" s="3333"/>
      <c r="B68" s="3369"/>
      <c r="C68" s="3366"/>
      <c r="D68" s="3350"/>
      <c r="E68" s="3379"/>
      <c r="F68" s="3379"/>
      <c r="G68" s="3341"/>
      <c r="H68" s="3377"/>
      <c r="L68" s="408"/>
      <c r="M68" s="146"/>
    </row>
    <row r="69" spans="1:17" s="370" customFormat="1" ht="15" customHeight="1" thickBot="1" x14ac:dyDescent="0.25">
      <c r="A69" s="636" t="s">
        <v>167</v>
      </c>
      <c r="B69" s="59" t="s">
        <v>167</v>
      </c>
      <c r="C69" s="60" t="s">
        <v>167</v>
      </c>
      <c r="D69" s="279" t="s">
        <v>167</v>
      </c>
      <c r="E69" s="634" t="s">
        <v>167</v>
      </c>
      <c r="F69" s="635" t="s">
        <v>167</v>
      </c>
      <c r="G69" s="637" t="s">
        <v>261</v>
      </c>
      <c r="H69" s="637" t="s">
        <v>261</v>
      </c>
      <c r="L69" s="408"/>
      <c r="M69" s="146"/>
    </row>
    <row r="70" spans="1:17" s="132" customFormat="1" ht="22.5" x14ac:dyDescent="0.2">
      <c r="A70" s="82">
        <v>1365.77</v>
      </c>
      <c r="B70" s="31" t="s">
        <v>173</v>
      </c>
      <c r="C70" s="21" t="s">
        <v>98</v>
      </c>
      <c r="D70" s="22" t="s">
        <v>155</v>
      </c>
      <c r="E70" s="148">
        <v>1431.81</v>
      </c>
      <c r="F70" s="850">
        <v>35.71</v>
      </c>
      <c r="G70" s="1019"/>
      <c r="H70" s="633">
        <f>+E70+F70</f>
        <v>1467.52</v>
      </c>
      <c r="L70" s="408"/>
      <c r="M70" s="1046"/>
      <c r="N70" s="994"/>
      <c r="O70" s="994"/>
      <c r="P70" s="994"/>
      <c r="Q70" s="994"/>
    </row>
    <row r="71" spans="1:17" s="132" customFormat="1" ht="12.75" customHeight="1" x14ac:dyDescent="0.2">
      <c r="A71" s="82">
        <v>995.45</v>
      </c>
      <c r="B71" s="31" t="s">
        <v>173</v>
      </c>
      <c r="C71" s="21" t="s">
        <v>99</v>
      </c>
      <c r="D71" s="22" t="s">
        <v>100</v>
      </c>
      <c r="E71" s="148">
        <v>1326</v>
      </c>
      <c r="F71" s="850">
        <v>0</v>
      </c>
      <c r="G71" s="852"/>
      <c r="H71" s="633">
        <f t="shared" ref="H71:H99" si="1">+E71+F71</f>
        <v>1326</v>
      </c>
      <c r="L71" s="408"/>
      <c r="M71" s="1046"/>
      <c r="N71" s="994"/>
      <c r="O71" s="994"/>
      <c r="P71" s="994"/>
      <c r="Q71" s="994"/>
    </row>
    <row r="72" spans="1:17" s="132" customFormat="1" x14ac:dyDescent="0.2">
      <c r="A72" s="82">
        <v>913.07</v>
      </c>
      <c r="B72" s="31" t="s">
        <v>173</v>
      </c>
      <c r="C72" s="21" t="s">
        <v>101</v>
      </c>
      <c r="D72" s="22" t="s">
        <v>1821</v>
      </c>
      <c r="E72" s="148">
        <v>1068.6600000000001</v>
      </c>
      <c r="F72" s="850">
        <v>4.32</v>
      </c>
      <c r="G72" s="852"/>
      <c r="H72" s="633">
        <f t="shared" si="1"/>
        <v>1072.98</v>
      </c>
      <c r="L72" s="408"/>
      <c r="M72" s="1046"/>
      <c r="N72" s="994"/>
      <c r="O72" s="994"/>
      <c r="P72" s="994"/>
      <c r="Q72" s="994"/>
    </row>
    <row r="73" spans="1:17" s="132" customFormat="1" ht="12.75" customHeight="1" x14ac:dyDescent="0.2">
      <c r="A73" s="82">
        <v>4349.18</v>
      </c>
      <c r="B73" s="31" t="s">
        <v>173</v>
      </c>
      <c r="C73" s="21" t="s">
        <v>102</v>
      </c>
      <c r="D73" s="22" t="s">
        <v>103</v>
      </c>
      <c r="E73" s="148">
        <v>3357.37</v>
      </c>
      <c r="F73" s="850">
        <v>947.36</v>
      </c>
      <c r="G73" s="852"/>
      <c r="H73" s="633">
        <f t="shared" si="1"/>
        <v>4304.7299999999996</v>
      </c>
      <c r="L73" s="408"/>
      <c r="M73" s="1046"/>
      <c r="N73" s="994"/>
      <c r="O73" s="994"/>
      <c r="P73" s="994"/>
      <c r="Q73" s="994"/>
    </row>
    <row r="74" spans="1:17" s="132" customFormat="1" ht="12.75" customHeight="1" x14ac:dyDescent="0.2">
      <c r="A74" s="82">
        <v>2143.61</v>
      </c>
      <c r="B74" s="32" t="s">
        <v>173</v>
      </c>
      <c r="C74" s="21" t="s">
        <v>104</v>
      </c>
      <c r="D74" s="22" t="s">
        <v>105</v>
      </c>
      <c r="E74" s="148">
        <v>1799.84</v>
      </c>
      <c r="F74" s="850">
        <v>449.46</v>
      </c>
      <c r="G74" s="852"/>
      <c r="H74" s="633">
        <f t="shared" si="1"/>
        <v>2249.2999999999997</v>
      </c>
      <c r="L74" s="408"/>
      <c r="M74" s="1046"/>
      <c r="N74" s="994"/>
      <c r="O74" s="994"/>
      <c r="P74" s="994"/>
      <c r="Q74" s="994"/>
    </row>
    <row r="75" spans="1:17" s="132" customFormat="1" ht="12.75" customHeight="1" x14ac:dyDescent="0.2">
      <c r="A75" s="82">
        <v>2330.5299999999997</v>
      </c>
      <c r="B75" s="31" t="s">
        <v>173</v>
      </c>
      <c r="C75" s="21" t="s">
        <v>106</v>
      </c>
      <c r="D75" s="22" t="s">
        <v>156</v>
      </c>
      <c r="E75" s="148">
        <v>2048.25</v>
      </c>
      <c r="F75" s="850">
        <v>305.72000000000003</v>
      </c>
      <c r="G75" s="852"/>
      <c r="H75" s="633">
        <f t="shared" si="1"/>
        <v>2353.9700000000003</v>
      </c>
      <c r="L75" s="408"/>
      <c r="M75" s="1046"/>
      <c r="N75" s="994"/>
      <c r="O75" s="994"/>
      <c r="P75" s="994"/>
      <c r="Q75" s="994"/>
    </row>
    <row r="76" spans="1:17" s="132" customFormat="1" ht="12.75" customHeight="1" x14ac:dyDescent="0.2">
      <c r="A76" s="82">
        <v>5455.4</v>
      </c>
      <c r="B76" s="32" t="s">
        <v>173</v>
      </c>
      <c r="C76" s="21" t="s">
        <v>107</v>
      </c>
      <c r="D76" s="22" t="s">
        <v>108</v>
      </c>
      <c r="E76" s="148">
        <v>4577.3100000000004</v>
      </c>
      <c r="F76" s="850">
        <v>1040</v>
      </c>
      <c r="G76" s="852"/>
      <c r="H76" s="633">
        <f t="shared" si="1"/>
        <v>5617.31</v>
      </c>
      <c r="L76" s="408"/>
      <c r="M76" s="1046"/>
      <c r="N76" s="994"/>
      <c r="O76" s="994"/>
      <c r="P76" s="994"/>
      <c r="Q76" s="994"/>
    </row>
    <row r="77" spans="1:17" s="132" customFormat="1" ht="12.75" customHeight="1" x14ac:dyDescent="0.2">
      <c r="A77" s="82">
        <v>18780.71</v>
      </c>
      <c r="B77" s="32" t="s">
        <v>173</v>
      </c>
      <c r="C77" s="23" t="s">
        <v>109</v>
      </c>
      <c r="D77" s="24" t="s">
        <v>178</v>
      </c>
      <c r="E77" s="150">
        <v>14676.27</v>
      </c>
      <c r="F77" s="850">
        <v>3130</v>
      </c>
      <c r="G77" s="852"/>
      <c r="H77" s="633">
        <f t="shared" si="1"/>
        <v>17806.27</v>
      </c>
      <c r="L77" s="408"/>
      <c r="M77" s="1046"/>
      <c r="N77" s="994"/>
      <c r="O77" s="994"/>
      <c r="P77" s="994"/>
      <c r="Q77" s="994"/>
    </row>
    <row r="78" spans="1:17" s="132" customFormat="1" ht="12.75" customHeight="1" x14ac:dyDescent="0.2">
      <c r="A78" s="82">
        <v>9335.1299999999992</v>
      </c>
      <c r="B78" s="31" t="s">
        <v>173</v>
      </c>
      <c r="C78" s="21" t="s">
        <v>110</v>
      </c>
      <c r="D78" s="22" t="s">
        <v>111</v>
      </c>
      <c r="E78" s="148">
        <v>8298.93</v>
      </c>
      <c r="F78" s="850">
        <v>1676</v>
      </c>
      <c r="G78" s="852"/>
      <c r="H78" s="633">
        <f t="shared" si="1"/>
        <v>9974.93</v>
      </c>
      <c r="L78" s="408"/>
      <c r="M78" s="1046"/>
      <c r="N78" s="994"/>
      <c r="O78" s="994"/>
      <c r="P78" s="994"/>
      <c r="Q78" s="994"/>
    </row>
    <row r="79" spans="1:17" s="132" customFormat="1" ht="12.75" customHeight="1" x14ac:dyDescent="0.2">
      <c r="A79" s="82">
        <v>3760.17</v>
      </c>
      <c r="B79" s="31" t="s">
        <v>173</v>
      </c>
      <c r="C79" s="21" t="s">
        <v>112</v>
      </c>
      <c r="D79" s="22" t="s">
        <v>113</v>
      </c>
      <c r="E79" s="148">
        <v>3037.34</v>
      </c>
      <c r="F79" s="850">
        <v>746.93</v>
      </c>
      <c r="G79" s="852"/>
      <c r="H79" s="633">
        <f t="shared" si="1"/>
        <v>3784.27</v>
      </c>
      <c r="L79" s="408"/>
      <c r="M79" s="1046"/>
      <c r="N79" s="994"/>
      <c r="O79" s="994"/>
      <c r="P79" s="994"/>
      <c r="Q79" s="994"/>
    </row>
    <row r="80" spans="1:17" s="132" customFormat="1" ht="12.75" customHeight="1" x14ac:dyDescent="0.2">
      <c r="A80" s="82">
        <v>630.70000000000005</v>
      </c>
      <c r="B80" s="31" t="s">
        <v>173</v>
      </c>
      <c r="C80" s="21" t="s">
        <v>114</v>
      </c>
      <c r="D80" s="22" t="s">
        <v>115</v>
      </c>
      <c r="E80" s="148">
        <v>640.55999999999995</v>
      </c>
      <c r="F80" s="850">
        <v>0</v>
      </c>
      <c r="G80" s="852"/>
      <c r="H80" s="633">
        <f t="shared" si="1"/>
        <v>640.55999999999995</v>
      </c>
      <c r="L80" s="408"/>
      <c r="M80" s="1046"/>
      <c r="N80" s="994"/>
      <c r="O80" s="994"/>
      <c r="P80" s="994"/>
      <c r="Q80" s="994"/>
    </row>
    <row r="81" spans="1:17" s="132" customFormat="1" ht="12.75" customHeight="1" x14ac:dyDescent="0.2">
      <c r="A81" s="82">
        <v>5240.22</v>
      </c>
      <c r="B81" s="31" t="s">
        <v>173</v>
      </c>
      <c r="C81" s="21" t="s">
        <v>116</v>
      </c>
      <c r="D81" s="22" t="s">
        <v>117</v>
      </c>
      <c r="E81" s="148">
        <v>5031.82</v>
      </c>
      <c r="F81" s="850">
        <v>198.9</v>
      </c>
      <c r="G81" s="852"/>
      <c r="H81" s="633">
        <f t="shared" si="1"/>
        <v>5230.7199999999993</v>
      </c>
      <c r="L81" s="408"/>
      <c r="M81" s="1046"/>
      <c r="N81" s="994"/>
      <c r="O81" s="994"/>
      <c r="P81" s="994"/>
      <c r="Q81" s="994"/>
    </row>
    <row r="82" spans="1:17" s="132" customFormat="1" ht="12.75" customHeight="1" x14ac:dyDescent="0.2">
      <c r="A82" s="82">
        <v>2527.0299999999997</v>
      </c>
      <c r="B82" s="31" t="s">
        <v>173</v>
      </c>
      <c r="C82" s="21" t="s">
        <v>118</v>
      </c>
      <c r="D82" s="22" t="s">
        <v>119</v>
      </c>
      <c r="E82" s="148">
        <v>2485.21</v>
      </c>
      <c r="F82" s="850">
        <v>109.16</v>
      </c>
      <c r="G82" s="852"/>
      <c r="H82" s="633">
        <f t="shared" si="1"/>
        <v>2594.37</v>
      </c>
      <c r="L82" s="408"/>
      <c r="M82" s="1046"/>
      <c r="N82" s="994"/>
      <c r="O82" s="994"/>
      <c r="P82" s="994"/>
      <c r="Q82" s="994"/>
    </row>
    <row r="83" spans="1:17" s="132" customFormat="1" ht="12.75" customHeight="1" x14ac:dyDescent="0.2">
      <c r="A83" s="82">
        <v>4149.82</v>
      </c>
      <c r="B83" s="31" t="s">
        <v>173</v>
      </c>
      <c r="C83" s="21" t="s">
        <v>120</v>
      </c>
      <c r="D83" s="22" t="s">
        <v>121</v>
      </c>
      <c r="E83" s="148">
        <v>4108.68</v>
      </c>
      <c r="F83" s="850">
        <v>85.77</v>
      </c>
      <c r="G83" s="852"/>
      <c r="H83" s="633">
        <f t="shared" si="1"/>
        <v>4194.4500000000007</v>
      </c>
      <c r="L83" s="408"/>
      <c r="M83" s="1046"/>
      <c r="N83" s="994"/>
      <c r="O83" s="994"/>
      <c r="P83" s="994"/>
      <c r="Q83" s="994"/>
    </row>
    <row r="84" spans="1:17" s="132" customFormat="1" ht="13.5" customHeight="1" x14ac:dyDescent="0.2">
      <c r="A84" s="82">
        <v>1195.18</v>
      </c>
      <c r="B84" s="31" t="s">
        <v>173</v>
      </c>
      <c r="C84" s="23" t="s">
        <v>122</v>
      </c>
      <c r="D84" s="24" t="s">
        <v>157</v>
      </c>
      <c r="E84" s="148">
        <v>1375.66</v>
      </c>
      <c r="F84" s="850">
        <v>5.19</v>
      </c>
      <c r="G84" s="852"/>
      <c r="H84" s="633">
        <f t="shared" si="1"/>
        <v>1380.8500000000001</v>
      </c>
      <c r="L84" s="408"/>
      <c r="M84" s="1046"/>
      <c r="N84" s="994"/>
      <c r="O84" s="994"/>
      <c r="P84" s="994"/>
      <c r="Q84" s="994"/>
    </row>
    <row r="85" spans="1:17" s="132" customFormat="1" ht="22.5" x14ac:dyDescent="0.2">
      <c r="A85" s="82">
        <v>3344.96</v>
      </c>
      <c r="B85" s="31" t="s">
        <v>173</v>
      </c>
      <c r="C85" s="23" t="s">
        <v>123</v>
      </c>
      <c r="D85" s="24" t="s">
        <v>1822</v>
      </c>
      <c r="E85" s="148">
        <v>2810.81</v>
      </c>
      <c r="F85" s="850">
        <v>611.11</v>
      </c>
      <c r="G85" s="852"/>
      <c r="H85" s="633">
        <f t="shared" si="1"/>
        <v>3421.92</v>
      </c>
      <c r="L85" s="408"/>
      <c r="M85" s="1046"/>
      <c r="N85" s="994"/>
      <c r="O85" s="994"/>
      <c r="P85" s="994"/>
      <c r="Q85" s="994"/>
    </row>
    <row r="86" spans="1:17" s="132" customFormat="1" ht="12.75" customHeight="1" x14ac:dyDescent="0.2">
      <c r="A86" s="82">
        <v>2962.7300000000005</v>
      </c>
      <c r="B86" s="31" t="s">
        <v>173</v>
      </c>
      <c r="C86" s="21" t="s">
        <v>124</v>
      </c>
      <c r="D86" s="22" t="s">
        <v>125</v>
      </c>
      <c r="E86" s="148">
        <v>2573.34</v>
      </c>
      <c r="F86" s="850">
        <v>379.6</v>
      </c>
      <c r="G86" s="852"/>
      <c r="H86" s="633">
        <f t="shared" si="1"/>
        <v>2952.94</v>
      </c>
      <c r="L86" s="408"/>
      <c r="M86" s="1046"/>
      <c r="N86" s="994"/>
      <c r="O86" s="994"/>
      <c r="P86" s="994"/>
      <c r="Q86" s="994"/>
    </row>
    <row r="87" spans="1:17" s="132" customFormat="1" ht="12.75" customHeight="1" x14ac:dyDescent="0.2">
      <c r="A87" s="82">
        <v>4382.84</v>
      </c>
      <c r="B87" s="31" t="s">
        <v>173</v>
      </c>
      <c r="C87" s="21" t="s">
        <v>126</v>
      </c>
      <c r="D87" s="22" t="s">
        <v>127</v>
      </c>
      <c r="E87" s="148">
        <v>4274.84</v>
      </c>
      <c r="F87" s="850">
        <v>120</v>
      </c>
      <c r="G87" s="852"/>
      <c r="H87" s="633">
        <f t="shared" si="1"/>
        <v>4394.84</v>
      </c>
      <c r="L87" s="408"/>
      <c r="M87" s="1046"/>
      <c r="N87" s="994"/>
      <c r="O87" s="994"/>
      <c r="P87" s="994"/>
      <c r="Q87" s="994"/>
    </row>
    <row r="88" spans="1:17" s="132" customFormat="1" ht="12.75" customHeight="1" x14ac:dyDescent="0.2">
      <c r="A88" s="82">
        <v>3156.47</v>
      </c>
      <c r="B88" s="31" t="s">
        <v>173</v>
      </c>
      <c r="C88" s="21" t="s">
        <v>128</v>
      </c>
      <c r="D88" s="22" t="s">
        <v>129</v>
      </c>
      <c r="E88" s="148">
        <v>4464.99</v>
      </c>
      <c r="F88" s="850">
        <v>276.43</v>
      </c>
      <c r="G88" s="852"/>
      <c r="H88" s="633">
        <f t="shared" si="1"/>
        <v>4741.42</v>
      </c>
      <c r="L88" s="408"/>
      <c r="M88" s="1046"/>
      <c r="N88" s="994"/>
      <c r="O88" s="994"/>
      <c r="P88" s="994"/>
      <c r="Q88" s="994"/>
    </row>
    <row r="89" spans="1:17" s="132" customFormat="1" ht="12.75" customHeight="1" x14ac:dyDescent="0.2">
      <c r="A89" s="82">
        <v>5123.96</v>
      </c>
      <c r="B89" s="31" t="s">
        <v>173</v>
      </c>
      <c r="C89" s="21" t="s">
        <v>130</v>
      </c>
      <c r="D89" s="22" t="s">
        <v>131</v>
      </c>
      <c r="E89" s="148">
        <v>5374.3</v>
      </c>
      <c r="F89" s="850">
        <v>911</v>
      </c>
      <c r="G89" s="852"/>
      <c r="H89" s="633">
        <f t="shared" si="1"/>
        <v>6285.3</v>
      </c>
      <c r="L89" s="408"/>
      <c r="M89" s="1046"/>
      <c r="N89" s="994"/>
      <c r="O89" s="994"/>
      <c r="P89" s="994"/>
      <c r="Q89" s="994"/>
    </row>
    <row r="90" spans="1:17" s="132" customFormat="1" ht="12.75" customHeight="1" x14ac:dyDescent="0.2">
      <c r="A90" s="2059">
        <v>4763.28</v>
      </c>
      <c r="B90" s="31" t="s">
        <v>173</v>
      </c>
      <c r="C90" s="21" t="s">
        <v>132</v>
      </c>
      <c r="D90" s="44" t="s">
        <v>158</v>
      </c>
      <c r="E90" s="148">
        <v>3374.79</v>
      </c>
      <c r="F90" s="850">
        <v>730.1</v>
      </c>
      <c r="G90" s="852"/>
      <c r="H90" s="633">
        <f t="shared" si="1"/>
        <v>4104.8900000000003</v>
      </c>
      <c r="L90" s="408"/>
      <c r="M90" s="1046"/>
      <c r="N90" s="994"/>
      <c r="O90" s="994"/>
      <c r="P90" s="994"/>
      <c r="Q90" s="994"/>
    </row>
    <row r="91" spans="1:17" s="132" customFormat="1" ht="12" customHeight="1" x14ac:dyDescent="0.2">
      <c r="A91" s="82">
        <v>9856.7899999999991</v>
      </c>
      <c r="B91" s="31" t="s">
        <v>173</v>
      </c>
      <c r="C91" s="21" t="s">
        <v>133</v>
      </c>
      <c r="D91" s="22" t="s">
        <v>159</v>
      </c>
      <c r="E91" s="148">
        <v>8665.74</v>
      </c>
      <c r="F91" s="850">
        <v>1792.1</v>
      </c>
      <c r="G91" s="852"/>
      <c r="H91" s="633">
        <f t="shared" si="1"/>
        <v>10457.84</v>
      </c>
      <c r="L91" s="408"/>
      <c r="M91" s="1046"/>
      <c r="N91" s="994"/>
      <c r="O91" s="994"/>
      <c r="P91" s="994"/>
      <c r="Q91" s="994"/>
    </row>
    <row r="92" spans="1:17" s="132" customFormat="1" ht="12.75" customHeight="1" x14ac:dyDescent="0.2">
      <c r="A92" s="82">
        <v>3577.21</v>
      </c>
      <c r="B92" s="31" t="s">
        <v>173</v>
      </c>
      <c r="C92" s="21" t="s">
        <v>134</v>
      </c>
      <c r="D92" s="22" t="s">
        <v>135</v>
      </c>
      <c r="E92" s="148">
        <v>5610.8</v>
      </c>
      <c r="F92" s="850">
        <v>328.1</v>
      </c>
      <c r="G92" s="852"/>
      <c r="H92" s="633">
        <f t="shared" si="1"/>
        <v>5938.9000000000005</v>
      </c>
      <c r="L92" s="408"/>
      <c r="M92" s="1046"/>
      <c r="N92" s="994"/>
      <c r="O92" s="994"/>
      <c r="P92" s="994"/>
      <c r="Q92" s="994"/>
    </row>
    <row r="93" spans="1:17" s="132" customFormat="1" ht="12.75" customHeight="1" x14ac:dyDescent="0.2">
      <c r="A93" s="82">
        <v>488.92</v>
      </c>
      <c r="B93" s="31" t="s">
        <v>173</v>
      </c>
      <c r="C93" s="21" t="s">
        <v>136</v>
      </c>
      <c r="D93" s="22" t="s">
        <v>137</v>
      </c>
      <c r="E93" s="148">
        <v>494.75</v>
      </c>
      <c r="F93" s="850">
        <v>32.5</v>
      </c>
      <c r="G93" s="852"/>
      <c r="H93" s="633">
        <f t="shared" si="1"/>
        <v>527.25</v>
      </c>
      <c r="L93" s="408"/>
      <c r="M93" s="1046"/>
      <c r="N93" s="994"/>
      <c r="O93" s="994"/>
      <c r="P93" s="994"/>
      <c r="Q93" s="994"/>
    </row>
    <row r="94" spans="1:17" s="132" customFormat="1" ht="12.75" customHeight="1" x14ac:dyDescent="0.2">
      <c r="A94" s="82">
        <v>884.16</v>
      </c>
      <c r="B94" s="31" t="s">
        <v>173</v>
      </c>
      <c r="C94" s="21" t="s">
        <v>138</v>
      </c>
      <c r="D94" s="22" t="s">
        <v>139</v>
      </c>
      <c r="E94" s="148">
        <v>860.54</v>
      </c>
      <c r="F94" s="850">
        <v>0</v>
      </c>
      <c r="G94" s="852"/>
      <c r="H94" s="633">
        <f t="shared" si="1"/>
        <v>860.54</v>
      </c>
      <c r="L94" s="408"/>
      <c r="M94" s="1046"/>
      <c r="N94" s="994"/>
      <c r="O94" s="994"/>
      <c r="P94" s="994"/>
      <c r="Q94" s="994"/>
    </row>
    <row r="95" spans="1:17" s="132" customFormat="1" ht="12.75" customHeight="1" x14ac:dyDescent="0.2">
      <c r="A95" s="82">
        <v>1695.54</v>
      </c>
      <c r="B95" s="31" t="s">
        <v>173</v>
      </c>
      <c r="C95" s="21" t="s">
        <v>140</v>
      </c>
      <c r="D95" s="22" t="s">
        <v>141</v>
      </c>
      <c r="E95" s="148">
        <v>1673.47</v>
      </c>
      <c r="F95" s="850">
        <v>87.57</v>
      </c>
      <c r="G95" s="852"/>
      <c r="H95" s="633">
        <f t="shared" si="1"/>
        <v>1761.04</v>
      </c>
      <c r="L95" s="408"/>
      <c r="M95" s="1046"/>
      <c r="N95" s="994"/>
      <c r="O95" s="994"/>
      <c r="P95" s="994"/>
      <c r="Q95" s="994"/>
    </row>
    <row r="96" spans="1:17" s="132" customFormat="1" ht="22.5" x14ac:dyDescent="0.2">
      <c r="A96" s="82">
        <v>1152.33</v>
      </c>
      <c r="B96" s="31" t="s">
        <v>173</v>
      </c>
      <c r="C96" s="21" t="s">
        <v>142</v>
      </c>
      <c r="D96" s="44" t="s">
        <v>204</v>
      </c>
      <c r="E96" s="148">
        <v>1381.6</v>
      </c>
      <c r="F96" s="850">
        <v>0</v>
      </c>
      <c r="G96" s="852"/>
      <c r="H96" s="633">
        <f t="shared" si="1"/>
        <v>1381.6</v>
      </c>
      <c r="L96" s="408"/>
      <c r="M96" s="1046"/>
      <c r="N96" s="994"/>
      <c r="O96" s="994"/>
      <c r="P96" s="994"/>
      <c r="Q96" s="994"/>
    </row>
    <row r="97" spans="1:17" s="132" customFormat="1" ht="13.5" customHeight="1" x14ac:dyDescent="0.2">
      <c r="A97" s="82">
        <v>11947.869999999999</v>
      </c>
      <c r="B97" s="31" t="s">
        <v>173</v>
      </c>
      <c r="C97" s="21" t="s">
        <v>143</v>
      </c>
      <c r="D97" s="22" t="s">
        <v>161</v>
      </c>
      <c r="E97" s="148">
        <v>10083.209999999999</v>
      </c>
      <c r="F97" s="850">
        <v>1702.74</v>
      </c>
      <c r="G97" s="852"/>
      <c r="H97" s="633">
        <f t="shared" si="1"/>
        <v>11785.949999999999</v>
      </c>
      <c r="L97" s="408"/>
      <c r="M97" s="1046"/>
      <c r="N97" s="994"/>
      <c r="O97" s="994"/>
      <c r="P97" s="994"/>
      <c r="Q97" s="994"/>
    </row>
    <row r="98" spans="1:17" s="132" customFormat="1" ht="13.5" customHeight="1" x14ac:dyDescent="0.2">
      <c r="A98" s="89">
        <v>982.97</v>
      </c>
      <c r="B98" s="2020" t="s">
        <v>173</v>
      </c>
      <c r="C98" s="747">
        <v>1495</v>
      </c>
      <c r="D98" s="2023" t="s">
        <v>1823</v>
      </c>
      <c r="E98" s="2021">
        <v>1165.54</v>
      </c>
      <c r="F98" s="850">
        <v>0</v>
      </c>
      <c r="G98" s="2022"/>
      <c r="H98" s="633">
        <f t="shared" si="1"/>
        <v>1165.54</v>
      </c>
      <c r="I98" s="422"/>
      <c r="L98" s="408"/>
      <c r="M98" s="1046"/>
      <c r="N98" s="994"/>
      <c r="O98" s="994"/>
      <c r="P98" s="994"/>
      <c r="Q98" s="994"/>
    </row>
    <row r="99" spans="1:17" s="132" customFormat="1" ht="13.7" customHeight="1" thickBot="1" x14ac:dyDescent="0.25">
      <c r="A99" s="81">
        <v>9750.25</v>
      </c>
      <c r="B99" s="113" t="s">
        <v>173</v>
      </c>
      <c r="C99" s="197">
        <v>13040000</v>
      </c>
      <c r="D99" s="114" t="s">
        <v>205</v>
      </c>
      <c r="E99" s="151">
        <v>13032.79</v>
      </c>
      <c r="F99" s="2190">
        <v>0</v>
      </c>
      <c r="G99" s="853">
        <v>10000</v>
      </c>
      <c r="H99" s="1318">
        <f t="shared" si="1"/>
        <v>13032.79</v>
      </c>
      <c r="L99" s="933"/>
      <c r="M99" s="933"/>
      <c r="N99" s="994"/>
      <c r="O99" s="994"/>
      <c r="P99" s="994"/>
      <c r="Q99" s="994"/>
    </row>
    <row r="101" spans="1:17" ht="18.75" customHeight="1" x14ac:dyDescent="0.2">
      <c r="B101" s="110" t="s">
        <v>912</v>
      </c>
      <c r="C101" s="110"/>
      <c r="D101" s="110"/>
      <c r="E101" s="110"/>
      <c r="F101" s="110"/>
      <c r="G101" s="1216"/>
      <c r="H101" s="110"/>
      <c r="I101" s="110"/>
    </row>
    <row r="102" spans="1:17" ht="12" thickBot="1" x14ac:dyDescent="0.25">
      <c r="B102" s="5"/>
      <c r="C102" s="5"/>
      <c r="D102" s="5"/>
      <c r="E102" s="34"/>
      <c r="F102" s="34"/>
      <c r="G102" s="433" t="s">
        <v>165</v>
      </c>
      <c r="H102" s="49"/>
    </row>
    <row r="103" spans="1:17" ht="11.25" customHeight="1" x14ac:dyDescent="0.2">
      <c r="A103" s="3332" t="s">
        <v>1453</v>
      </c>
      <c r="B103" s="3344" t="s">
        <v>166</v>
      </c>
      <c r="C103" s="3346" t="s">
        <v>191</v>
      </c>
      <c r="D103" s="3353" t="s">
        <v>181</v>
      </c>
      <c r="E103" s="3340" t="s">
        <v>1568</v>
      </c>
      <c r="F103" s="3342" t="s">
        <v>1454</v>
      </c>
      <c r="G103" s="3373" t="s">
        <v>186</v>
      </c>
      <c r="H103" s="12"/>
    </row>
    <row r="104" spans="1:17" ht="16.5" customHeight="1" thickBot="1" x14ac:dyDescent="0.25">
      <c r="A104" s="3333"/>
      <c r="B104" s="3369"/>
      <c r="C104" s="3366"/>
      <c r="D104" s="3354"/>
      <c r="E104" s="3341"/>
      <c r="F104" s="3377"/>
      <c r="G104" s="3374"/>
      <c r="H104" s="122"/>
    </row>
    <row r="105" spans="1:17" s="132" customFormat="1" ht="15" customHeight="1" thickBot="1" x14ac:dyDescent="0.25">
      <c r="A105" s="62">
        <f>A106+A111+A123+A120</f>
        <v>14950</v>
      </c>
      <c r="B105" s="57" t="s">
        <v>172</v>
      </c>
      <c r="C105" s="61" t="s">
        <v>169</v>
      </c>
      <c r="D105" s="56" t="s">
        <v>174</v>
      </c>
      <c r="E105" s="62">
        <f>E106+E111+E123+E120</f>
        <v>7590</v>
      </c>
      <c r="F105" s="62">
        <f>+F106+F111+F120+F123</f>
        <v>7590</v>
      </c>
      <c r="G105" s="1246" t="s">
        <v>167</v>
      </c>
      <c r="H105" s="422"/>
      <c r="I105" s="763"/>
      <c r="L105" s="994"/>
      <c r="M105" s="994"/>
      <c r="N105" s="994"/>
      <c r="O105" s="994"/>
      <c r="P105" s="994"/>
      <c r="Q105" s="994"/>
    </row>
    <row r="106" spans="1:17" x14ac:dyDescent="0.2">
      <c r="A106" s="76">
        <v>830</v>
      </c>
      <c r="B106" s="2025" t="s">
        <v>173</v>
      </c>
      <c r="C106" s="15" t="s">
        <v>167</v>
      </c>
      <c r="D106" s="2026" t="s">
        <v>162</v>
      </c>
      <c r="E106" s="2031">
        <f>SUM(E107:E110)</f>
        <v>750</v>
      </c>
      <c r="F106" s="83">
        <f>SUM(F107:F110)</f>
        <v>750</v>
      </c>
      <c r="G106" s="269"/>
      <c r="H106" s="122"/>
      <c r="J106" s="109"/>
    </row>
    <row r="107" spans="1:17" x14ac:dyDescent="0.2">
      <c r="A107" s="82">
        <v>150</v>
      </c>
      <c r="B107" s="17" t="s">
        <v>184</v>
      </c>
      <c r="C107" s="18" t="s">
        <v>226</v>
      </c>
      <c r="D107" s="588" t="s">
        <v>217</v>
      </c>
      <c r="E107" s="872">
        <v>100</v>
      </c>
      <c r="F107" s="85">
        <v>100</v>
      </c>
      <c r="G107" s="271"/>
      <c r="H107" s="122"/>
    </row>
    <row r="108" spans="1:17" x14ac:dyDescent="0.2">
      <c r="A108" s="82">
        <v>350</v>
      </c>
      <c r="B108" s="17" t="s">
        <v>184</v>
      </c>
      <c r="C108" s="18" t="s">
        <v>227</v>
      </c>
      <c r="D108" s="588" t="s">
        <v>218</v>
      </c>
      <c r="E108" s="872">
        <v>350</v>
      </c>
      <c r="F108" s="85">
        <v>350</v>
      </c>
      <c r="G108" s="271"/>
      <c r="H108" s="122"/>
    </row>
    <row r="109" spans="1:17" x14ac:dyDescent="0.2">
      <c r="A109" s="82">
        <v>200</v>
      </c>
      <c r="B109" s="17" t="s">
        <v>184</v>
      </c>
      <c r="C109" s="18" t="s">
        <v>228</v>
      </c>
      <c r="D109" s="588" t="s">
        <v>219</v>
      </c>
      <c r="E109" s="872">
        <v>200</v>
      </c>
      <c r="F109" s="85">
        <v>200</v>
      </c>
      <c r="G109" s="271"/>
      <c r="H109" s="122"/>
    </row>
    <row r="110" spans="1:17" x14ac:dyDescent="0.2">
      <c r="A110" s="82">
        <v>80</v>
      </c>
      <c r="B110" s="17" t="s">
        <v>184</v>
      </c>
      <c r="C110" s="18" t="s">
        <v>229</v>
      </c>
      <c r="D110" s="588" t="s">
        <v>220</v>
      </c>
      <c r="E110" s="872">
        <v>100</v>
      </c>
      <c r="F110" s="85">
        <v>100</v>
      </c>
      <c r="G110" s="271"/>
      <c r="H110" s="122"/>
    </row>
    <row r="111" spans="1:17" x14ac:dyDescent="0.2">
      <c r="A111" s="1206">
        <v>1400</v>
      </c>
      <c r="B111" s="1321" t="s">
        <v>173</v>
      </c>
      <c r="C111" s="16" t="s">
        <v>167</v>
      </c>
      <c r="D111" s="2027" t="s">
        <v>163</v>
      </c>
      <c r="E111" s="2032">
        <f>SUM(E112:E119)</f>
        <v>2070</v>
      </c>
      <c r="F111" s="86">
        <f>SUM(F112:F119)</f>
        <v>2070</v>
      </c>
      <c r="G111" s="736"/>
      <c r="H111" s="122"/>
    </row>
    <row r="112" spans="1:17" x14ac:dyDescent="0.2">
      <c r="A112" s="82">
        <v>100</v>
      </c>
      <c r="B112" s="17" t="s">
        <v>184</v>
      </c>
      <c r="C112" s="18" t="s">
        <v>230</v>
      </c>
      <c r="D112" s="588" t="s">
        <v>221</v>
      </c>
      <c r="E112" s="872">
        <v>100</v>
      </c>
      <c r="F112" s="85">
        <v>100</v>
      </c>
      <c r="G112" s="271"/>
      <c r="H112" s="122"/>
    </row>
    <row r="113" spans="1:11" x14ac:dyDescent="0.2">
      <c r="A113" s="82">
        <v>100</v>
      </c>
      <c r="B113" s="17" t="s">
        <v>184</v>
      </c>
      <c r="C113" s="18" t="s">
        <v>231</v>
      </c>
      <c r="D113" s="588" t="s">
        <v>222</v>
      </c>
      <c r="E113" s="872">
        <v>200</v>
      </c>
      <c r="F113" s="85">
        <v>200</v>
      </c>
      <c r="G113" s="735"/>
      <c r="H113" s="122"/>
    </row>
    <row r="114" spans="1:11" x14ac:dyDescent="0.2">
      <c r="A114" s="82">
        <v>600</v>
      </c>
      <c r="B114" s="17" t="s">
        <v>184</v>
      </c>
      <c r="C114" s="18" t="s">
        <v>232</v>
      </c>
      <c r="D114" s="842" t="s">
        <v>1824</v>
      </c>
      <c r="E114" s="872">
        <v>700</v>
      </c>
      <c r="F114" s="85">
        <v>700</v>
      </c>
      <c r="G114" s="735"/>
      <c r="H114" s="122"/>
    </row>
    <row r="115" spans="1:11" x14ac:dyDescent="0.2">
      <c r="A115" s="82">
        <v>100</v>
      </c>
      <c r="B115" s="17" t="s">
        <v>184</v>
      </c>
      <c r="C115" s="18" t="s">
        <v>233</v>
      </c>
      <c r="D115" s="588" t="s">
        <v>223</v>
      </c>
      <c r="E115" s="872">
        <v>100</v>
      </c>
      <c r="F115" s="85">
        <v>100</v>
      </c>
      <c r="G115" s="578"/>
      <c r="H115" s="122"/>
    </row>
    <row r="116" spans="1:11" x14ac:dyDescent="0.2">
      <c r="A116" s="82">
        <v>400</v>
      </c>
      <c r="B116" s="17" t="s">
        <v>184</v>
      </c>
      <c r="C116" s="18" t="s">
        <v>234</v>
      </c>
      <c r="D116" s="842" t="s">
        <v>224</v>
      </c>
      <c r="E116" s="872">
        <v>450</v>
      </c>
      <c r="F116" s="85">
        <v>450</v>
      </c>
      <c r="G116" s="271"/>
      <c r="H116" s="122"/>
    </row>
    <row r="117" spans="1:11" x14ac:dyDescent="0.2">
      <c r="A117" s="82">
        <v>100</v>
      </c>
      <c r="B117" s="17" t="s">
        <v>184</v>
      </c>
      <c r="C117" s="2024" t="s">
        <v>1739</v>
      </c>
      <c r="D117" s="1038" t="s">
        <v>1333</v>
      </c>
      <c r="E117" s="872">
        <v>100</v>
      </c>
      <c r="F117" s="85">
        <v>100</v>
      </c>
      <c r="G117" s="271"/>
      <c r="H117" s="122"/>
    </row>
    <row r="118" spans="1:11" x14ac:dyDescent="0.2">
      <c r="A118" s="295">
        <v>0</v>
      </c>
      <c r="B118" s="292" t="s">
        <v>184</v>
      </c>
      <c r="C118" s="293" t="s">
        <v>1825</v>
      </c>
      <c r="D118" s="1660" t="s">
        <v>1741</v>
      </c>
      <c r="E118" s="1289">
        <v>20</v>
      </c>
      <c r="F118" s="1323">
        <v>20</v>
      </c>
      <c r="G118" s="736"/>
      <c r="H118" s="122"/>
    </row>
    <row r="119" spans="1:11" x14ac:dyDescent="0.2">
      <c r="A119" s="295">
        <v>0</v>
      </c>
      <c r="B119" s="292" t="s">
        <v>184</v>
      </c>
      <c r="C119" s="293" t="s">
        <v>1826</v>
      </c>
      <c r="D119" s="1660" t="s">
        <v>1738</v>
      </c>
      <c r="E119" s="1289">
        <v>400</v>
      </c>
      <c r="F119" s="85">
        <v>400</v>
      </c>
      <c r="G119" s="271"/>
      <c r="H119" s="122"/>
    </row>
    <row r="120" spans="1:11" x14ac:dyDescent="0.2">
      <c r="A120" s="97">
        <v>220</v>
      </c>
      <c r="B120" s="3087" t="s">
        <v>173</v>
      </c>
      <c r="C120" s="95" t="s">
        <v>167</v>
      </c>
      <c r="D120" s="96" t="s">
        <v>197</v>
      </c>
      <c r="E120" s="1096">
        <f>SUM(E121:E122)</f>
        <v>270</v>
      </c>
      <c r="F120" s="98">
        <f>SUM(F121:F122)</f>
        <v>270</v>
      </c>
      <c r="G120" s="736"/>
      <c r="H120" s="122"/>
    </row>
    <row r="121" spans="1:11" x14ac:dyDescent="0.2">
      <c r="A121" s="82">
        <v>150</v>
      </c>
      <c r="B121" s="17" t="s">
        <v>173</v>
      </c>
      <c r="C121" s="18" t="s">
        <v>236</v>
      </c>
      <c r="D121" s="588" t="s">
        <v>235</v>
      </c>
      <c r="E121" s="872">
        <v>200</v>
      </c>
      <c r="F121" s="85">
        <v>200</v>
      </c>
      <c r="G121" s="735"/>
      <c r="H121" s="122"/>
    </row>
    <row r="122" spans="1:11" x14ac:dyDescent="0.2">
      <c r="A122" s="82">
        <v>70</v>
      </c>
      <c r="B122" s="17" t="s">
        <v>173</v>
      </c>
      <c r="C122" s="18" t="s">
        <v>237</v>
      </c>
      <c r="D122" s="588" t="s">
        <v>225</v>
      </c>
      <c r="E122" s="872">
        <v>70</v>
      </c>
      <c r="F122" s="85">
        <v>70</v>
      </c>
      <c r="G122" s="735"/>
      <c r="H122" s="122"/>
    </row>
    <row r="123" spans="1:11" x14ac:dyDescent="0.2">
      <c r="A123" s="152">
        <v>12500</v>
      </c>
      <c r="B123" s="35" t="s">
        <v>164</v>
      </c>
      <c r="C123" s="36" t="s">
        <v>167</v>
      </c>
      <c r="D123" s="2028" t="s">
        <v>170</v>
      </c>
      <c r="E123" s="2033">
        <f>SUM(E124:E125)</f>
        <v>4500</v>
      </c>
      <c r="F123" s="153">
        <f>SUM(F124:F125)</f>
        <v>4500</v>
      </c>
      <c r="G123" s="578"/>
      <c r="H123" s="122"/>
    </row>
    <row r="124" spans="1:11" x14ac:dyDescent="0.2">
      <c r="A124" s="295">
        <v>2500</v>
      </c>
      <c r="B124" s="39" t="s">
        <v>184</v>
      </c>
      <c r="C124" s="40" t="s">
        <v>238</v>
      </c>
      <c r="D124" s="2029" t="s">
        <v>1332</v>
      </c>
      <c r="E124" s="1289">
        <v>2500</v>
      </c>
      <c r="F124" s="296">
        <v>2500</v>
      </c>
      <c r="G124" s="578"/>
      <c r="H124" s="122"/>
    </row>
    <row r="125" spans="1:11" ht="23.25" thickBot="1" x14ac:dyDescent="0.25">
      <c r="A125" s="154">
        <v>0</v>
      </c>
      <c r="B125" s="2054" t="s">
        <v>184</v>
      </c>
      <c r="C125" s="2030" t="s">
        <v>1827</v>
      </c>
      <c r="D125" s="1803" t="s">
        <v>1740</v>
      </c>
      <c r="E125" s="2034">
        <v>2000</v>
      </c>
      <c r="F125" s="155">
        <v>2000</v>
      </c>
      <c r="G125" s="1977"/>
      <c r="H125" s="122"/>
    </row>
    <row r="126" spans="1:11" ht="6" customHeight="1" x14ac:dyDescent="0.2"/>
    <row r="127" spans="1:11" ht="18.75" customHeight="1" x14ac:dyDescent="0.2">
      <c r="B127" s="110" t="s">
        <v>913</v>
      </c>
      <c r="C127" s="110"/>
      <c r="D127" s="110"/>
      <c r="E127" s="110"/>
      <c r="F127" s="110"/>
      <c r="G127" s="110"/>
      <c r="H127" s="110"/>
    </row>
    <row r="128" spans="1:11" ht="12" thickBot="1" x14ac:dyDescent="0.25">
      <c r="B128" s="5"/>
      <c r="C128" s="5"/>
      <c r="D128" s="5"/>
      <c r="E128" s="34"/>
      <c r="F128" s="34"/>
      <c r="G128" s="433" t="s">
        <v>165</v>
      </c>
      <c r="H128" s="49"/>
      <c r="K128" s="122"/>
    </row>
    <row r="129" spans="1:17" ht="11.25" customHeight="1" x14ac:dyDescent="0.2">
      <c r="A129" s="3332" t="s">
        <v>1453</v>
      </c>
      <c r="B129" s="3344" t="s">
        <v>166</v>
      </c>
      <c r="C129" s="3346" t="s">
        <v>192</v>
      </c>
      <c r="D129" s="3353" t="s">
        <v>188</v>
      </c>
      <c r="E129" s="3340" t="s">
        <v>1568</v>
      </c>
      <c r="F129" s="3342" t="s">
        <v>1454</v>
      </c>
      <c r="G129" s="3373" t="s">
        <v>186</v>
      </c>
      <c r="H129" s="12"/>
      <c r="J129" s="122"/>
    </row>
    <row r="130" spans="1:17" ht="15.75" customHeight="1" thickBot="1" x14ac:dyDescent="0.25">
      <c r="A130" s="3333"/>
      <c r="B130" s="3369"/>
      <c r="C130" s="3366"/>
      <c r="D130" s="3354"/>
      <c r="E130" s="3341"/>
      <c r="F130" s="3377"/>
      <c r="G130" s="3374"/>
      <c r="H130" s="12"/>
      <c r="J130" s="122"/>
      <c r="L130" s="370"/>
      <c r="M130" s="370"/>
      <c r="N130" s="370"/>
      <c r="O130" s="370"/>
      <c r="P130" s="370"/>
      <c r="Q130" s="370"/>
    </row>
    <row r="131" spans="1:17" s="132" customFormat="1" ht="15" customHeight="1" thickBot="1" x14ac:dyDescent="0.25">
      <c r="A131" s="58">
        <f>A132+A153</f>
        <v>11660</v>
      </c>
      <c r="B131" s="57" t="s">
        <v>172</v>
      </c>
      <c r="C131" s="61" t="s">
        <v>169</v>
      </c>
      <c r="D131" s="57" t="s">
        <v>174</v>
      </c>
      <c r="E131" s="58">
        <f>E132+E153</f>
        <v>14260</v>
      </c>
      <c r="F131" s="58">
        <f>+F132+F153</f>
        <v>14260</v>
      </c>
      <c r="G131" s="1246" t="s">
        <v>167</v>
      </c>
      <c r="H131" s="422"/>
      <c r="I131" s="501"/>
      <c r="J131" s="501"/>
      <c r="K131" s="994"/>
      <c r="L131" s="724"/>
      <c r="M131" s="725"/>
      <c r="N131" s="725"/>
      <c r="O131" s="725"/>
      <c r="P131" s="678"/>
      <c r="Q131" s="501"/>
    </row>
    <row r="132" spans="1:17" x14ac:dyDescent="0.2">
      <c r="A132" s="737">
        <v>4360</v>
      </c>
      <c r="B132" s="1037" t="s">
        <v>173</v>
      </c>
      <c r="C132" s="128" t="s">
        <v>167</v>
      </c>
      <c r="D132" s="115" t="s">
        <v>199</v>
      </c>
      <c r="E132" s="854">
        <f>SUM(E133:E152)</f>
        <v>5330</v>
      </c>
      <c r="F132" s="1032">
        <f>SUM(F133:F152)</f>
        <v>5330</v>
      </c>
      <c r="G132" s="1093"/>
      <c r="H132" s="122"/>
      <c r="I132" s="370"/>
      <c r="J132" s="370"/>
      <c r="K132" s="121"/>
      <c r="L132" s="724"/>
      <c r="M132" s="725"/>
      <c r="N132" s="725"/>
      <c r="O132" s="725"/>
      <c r="P132" s="678"/>
      <c r="Q132" s="370"/>
    </row>
    <row r="133" spans="1:17" x14ac:dyDescent="0.2">
      <c r="A133" s="691">
        <v>200</v>
      </c>
      <c r="B133" s="17" t="s">
        <v>172</v>
      </c>
      <c r="C133" s="28" t="s">
        <v>245</v>
      </c>
      <c r="D133" s="116" t="s">
        <v>1828</v>
      </c>
      <c r="E133" s="826">
        <v>200</v>
      </c>
      <c r="F133" s="118">
        <v>200</v>
      </c>
      <c r="G133" s="1355"/>
      <c r="H133" s="122"/>
      <c r="I133" s="2035"/>
      <c r="J133" s="2036"/>
      <c r="K133" s="1044"/>
      <c r="L133" s="730"/>
      <c r="M133" s="725"/>
      <c r="N133" s="725"/>
      <c r="O133" s="725"/>
      <c r="P133" s="678"/>
      <c r="Q133" s="370"/>
    </row>
    <row r="134" spans="1:17" x14ac:dyDescent="0.2">
      <c r="A134" s="691">
        <v>150</v>
      </c>
      <c r="B134" s="17" t="s">
        <v>172</v>
      </c>
      <c r="C134" s="18" t="s">
        <v>246</v>
      </c>
      <c r="D134" s="27" t="s">
        <v>1829</v>
      </c>
      <c r="E134" s="826">
        <v>150</v>
      </c>
      <c r="F134" s="118">
        <v>150</v>
      </c>
      <c r="G134" s="1528"/>
      <c r="H134" s="122"/>
      <c r="I134" s="2035"/>
      <c r="J134" s="2036"/>
      <c r="K134" s="121"/>
      <c r="L134" s="724"/>
      <c r="M134" s="725"/>
      <c r="N134" s="725"/>
      <c r="O134" s="725"/>
      <c r="P134" s="678"/>
      <c r="Q134" s="370"/>
    </row>
    <row r="135" spans="1:17" ht="22.5" x14ac:dyDescent="0.2">
      <c r="A135" s="691">
        <v>50</v>
      </c>
      <c r="B135" s="17" t="s">
        <v>172</v>
      </c>
      <c r="C135" s="131" t="s">
        <v>250</v>
      </c>
      <c r="D135" s="130" t="s">
        <v>259</v>
      </c>
      <c r="E135" s="826">
        <v>50</v>
      </c>
      <c r="F135" s="118">
        <v>50</v>
      </c>
      <c r="G135" s="1528"/>
      <c r="H135" s="122"/>
      <c r="I135" s="2035"/>
      <c r="J135" s="2036"/>
      <c r="K135" s="121"/>
      <c r="L135" s="724"/>
      <c r="M135" s="725"/>
      <c r="N135" s="725"/>
      <c r="O135" s="725"/>
      <c r="P135" s="678"/>
      <c r="Q135" s="370"/>
    </row>
    <row r="136" spans="1:17" ht="22.5" x14ac:dyDescent="0.2">
      <c r="A136" s="691">
        <v>100</v>
      </c>
      <c r="B136" s="17" t="s">
        <v>172</v>
      </c>
      <c r="C136" s="131" t="s">
        <v>251</v>
      </c>
      <c r="D136" s="130" t="s">
        <v>258</v>
      </c>
      <c r="E136" s="826">
        <v>100</v>
      </c>
      <c r="F136" s="118">
        <v>100</v>
      </c>
      <c r="G136" s="1528"/>
      <c r="H136" s="122"/>
      <c r="I136" s="2035"/>
      <c r="J136" s="2036"/>
      <c r="K136" s="121"/>
      <c r="L136" s="724"/>
      <c r="M136" s="725"/>
      <c r="N136" s="725"/>
      <c r="O136" s="725"/>
      <c r="P136" s="678"/>
      <c r="Q136" s="370"/>
    </row>
    <row r="137" spans="1:17" s="132" customFormat="1" x14ac:dyDescent="0.2">
      <c r="A137" s="691">
        <v>900</v>
      </c>
      <c r="B137" s="17" t="s">
        <v>172</v>
      </c>
      <c r="C137" s="2024" t="s">
        <v>252</v>
      </c>
      <c r="D137" s="2040" t="s">
        <v>239</v>
      </c>
      <c r="E137" s="826">
        <v>1100</v>
      </c>
      <c r="F137" s="118">
        <v>1100</v>
      </c>
      <c r="G137" s="1528"/>
      <c r="H137" s="122"/>
      <c r="I137" s="2035"/>
      <c r="J137" s="2036"/>
      <c r="K137" s="994"/>
      <c r="L137" s="501"/>
      <c r="M137" s="501"/>
      <c r="N137" s="501"/>
      <c r="O137" s="501"/>
      <c r="P137" s="501"/>
      <c r="Q137" s="501"/>
    </row>
    <row r="138" spans="1:17" s="132" customFormat="1" ht="22.5" x14ac:dyDescent="0.2">
      <c r="A138" s="691">
        <v>500</v>
      </c>
      <c r="B138" s="17" t="s">
        <v>172</v>
      </c>
      <c r="C138" s="731" t="s">
        <v>247</v>
      </c>
      <c r="D138" s="130" t="s">
        <v>1061</v>
      </c>
      <c r="E138" s="826">
        <v>500</v>
      </c>
      <c r="F138" s="118">
        <v>500</v>
      </c>
      <c r="G138" s="2191"/>
      <c r="H138" s="422"/>
      <c r="I138" s="2035"/>
      <c r="J138" s="2036"/>
      <c r="K138" s="994"/>
      <c r="L138" s="724"/>
      <c r="M138" s="725"/>
      <c r="N138" s="725"/>
      <c r="O138" s="725"/>
      <c r="P138" s="678"/>
      <c r="Q138" s="501"/>
    </row>
    <row r="139" spans="1:17" s="132" customFormat="1" x14ac:dyDescent="0.2">
      <c r="A139" s="691">
        <v>500</v>
      </c>
      <c r="B139" s="17" t="s">
        <v>172</v>
      </c>
      <c r="C139" s="731" t="s">
        <v>256</v>
      </c>
      <c r="D139" s="130" t="s">
        <v>249</v>
      </c>
      <c r="E139" s="826">
        <v>800</v>
      </c>
      <c r="F139" s="118">
        <v>800</v>
      </c>
      <c r="G139" s="1528"/>
      <c r="H139" s="422"/>
      <c r="I139" s="2035"/>
      <c r="J139" s="2036"/>
      <c r="K139" s="994"/>
      <c r="L139" s="724"/>
      <c r="M139" s="725"/>
      <c r="N139" s="725"/>
      <c r="O139" s="725"/>
      <c r="P139" s="678"/>
      <c r="Q139" s="501"/>
    </row>
    <row r="140" spans="1:17" s="132" customFormat="1" ht="33.75" x14ac:dyDescent="0.2">
      <c r="A140" s="691">
        <v>100</v>
      </c>
      <c r="B140" s="17" t="s">
        <v>172</v>
      </c>
      <c r="C140" s="731" t="s">
        <v>1334</v>
      </c>
      <c r="D140" s="130" t="s">
        <v>1830</v>
      </c>
      <c r="E140" s="826">
        <v>100</v>
      </c>
      <c r="F140" s="118">
        <v>100</v>
      </c>
      <c r="G140" s="1528"/>
      <c r="H140" s="422"/>
      <c r="I140" s="2035"/>
      <c r="J140" s="2036"/>
      <c r="K140" s="994"/>
      <c r="L140" s="724"/>
      <c r="M140" s="725"/>
      <c r="N140" s="725"/>
      <c r="O140" s="725"/>
      <c r="P140" s="678"/>
      <c r="Q140" s="501"/>
    </row>
    <row r="141" spans="1:17" s="132" customFormat="1" ht="22.5" x14ac:dyDescent="0.2">
      <c r="A141" s="1031">
        <v>100</v>
      </c>
      <c r="B141" s="17" t="s">
        <v>172</v>
      </c>
      <c r="C141" s="359" t="s">
        <v>1335</v>
      </c>
      <c r="D141" s="116" t="s">
        <v>1057</v>
      </c>
      <c r="E141" s="860">
        <v>100</v>
      </c>
      <c r="F141" s="1035">
        <v>100</v>
      </c>
      <c r="G141" s="1528"/>
      <c r="H141" s="422"/>
      <c r="I141" s="2035"/>
      <c r="J141" s="2036"/>
      <c r="K141" s="994"/>
      <c r="L141" s="724"/>
      <c r="M141" s="725"/>
      <c r="N141" s="725"/>
      <c r="O141" s="725"/>
      <c r="P141" s="678"/>
      <c r="Q141" s="501"/>
    </row>
    <row r="142" spans="1:17" s="132" customFormat="1" ht="22.5" x14ac:dyDescent="0.2">
      <c r="A142" s="1031">
        <v>20</v>
      </c>
      <c r="B142" s="17" t="s">
        <v>172</v>
      </c>
      <c r="C142" s="359" t="s">
        <v>1336</v>
      </c>
      <c r="D142" s="116" t="s">
        <v>1058</v>
      </c>
      <c r="E142" s="860">
        <v>20</v>
      </c>
      <c r="F142" s="1035">
        <v>20</v>
      </c>
      <c r="G142" s="1528"/>
      <c r="H142" s="422"/>
      <c r="I142" s="2035"/>
      <c r="J142" s="2036"/>
      <c r="K142" s="994"/>
      <c r="L142" s="724"/>
      <c r="M142" s="725"/>
      <c r="N142" s="725"/>
      <c r="O142" s="725"/>
      <c r="P142" s="678"/>
      <c r="Q142" s="501"/>
    </row>
    <row r="143" spans="1:17" s="132" customFormat="1" ht="22.5" x14ac:dyDescent="0.2">
      <c r="A143" s="1031">
        <v>20</v>
      </c>
      <c r="B143" s="17" t="s">
        <v>172</v>
      </c>
      <c r="C143" s="359" t="s">
        <v>1337</v>
      </c>
      <c r="D143" s="116" t="s">
        <v>1059</v>
      </c>
      <c r="E143" s="860">
        <v>20</v>
      </c>
      <c r="F143" s="1035">
        <v>20</v>
      </c>
      <c r="G143" s="1528"/>
      <c r="H143" s="422"/>
      <c r="I143" s="2035"/>
      <c r="J143" s="2036"/>
      <c r="K143" s="994"/>
      <c r="L143" s="724"/>
      <c r="M143" s="725"/>
      <c r="N143" s="725"/>
      <c r="O143" s="725"/>
      <c r="P143" s="678"/>
      <c r="Q143" s="501"/>
    </row>
    <row r="144" spans="1:17" ht="22.5" x14ac:dyDescent="0.2">
      <c r="A144" s="1031">
        <v>20</v>
      </c>
      <c r="B144" s="17" t="s">
        <v>172</v>
      </c>
      <c r="C144" s="359" t="s">
        <v>1338</v>
      </c>
      <c r="D144" s="116" t="s">
        <v>1060</v>
      </c>
      <c r="E144" s="860">
        <v>20</v>
      </c>
      <c r="F144" s="1035">
        <v>20</v>
      </c>
      <c r="G144" s="1528"/>
      <c r="H144" s="422"/>
      <c r="I144" s="2035"/>
      <c r="J144" s="2036"/>
      <c r="K144" s="994"/>
      <c r="L144" s="729"/>
      <c r="M144" s="729"/>
      <c r="N144" s="678"/>
    </row>
    <row r="145" spans="1:17" ht="22.5" x14ac:dyDescent="0.2">
      <c r="A145" s="1031">
        <v>550</v>
      </c>
      <c r="B145" s="17" t="s">
        <v>172</v>
      </c>
      <c r="C145" s="359" t="s">
        <v>1339</v>
      </c>
      <c r="D145" s="116" t="s">
        <v>1064</v>
      </c>
      <c r="E145" s="860">
        <v>550</v>
      </c>
      <c r="F145" s="1035">
        <v>550</v>
      </c>
      <c r="G145" s="2044"/>
      <c r="H145" s="422"/>
      <c r="I145" s="2035"/>
      <c r="J145" s="2036"/>
      <c r="K145" s="729"/>
      <c r="L145" s="729"/>
      <c r="M145" s="729"/>
      <c r="N145" s="678"/>
    </row>
    <row r="146" spans="1:17" x14ac:dyDescent="0.2">
      <c r="A146" s="1030">
        <v>400</v>
      </c>
      <c r="B146" s="17" t="s">
        <v>172</v>
      </c>
      <c r="C146" s="1308" t="s">
        <v>1340</v>
      </c>
      <c r="D146" s="577" t="s">
        <v>1054</v>
      </c>
      <c r="E146" s="859">
        <v>500</v>
      </c>
      <c r="F146" s="1034">
        <v>500</v>
      </c>
      <c r="G146" s="1528"/>
      <c r="H146" s="678"/>
      <c r="I146" s="2035"/>
      <c r="J146" s="2036"/>
      <c r="K146" s="729"/>
      <c r="L146" s="729"/>
      <c r="M146" s="729"/>
      <c r="N146" s="678"/>
    </row>
    <row r="147" spans="1:17" s="132" customFormat="1" x14ac:dyDescent="0.2">
      <c r="A147" s="1031">
        <v>200</v>
      </c>
      <c r="B147" s="17" t="s">
        <v>172</v>
      </c>
      <c r="C147" s="359" t="s">
        <v>1341</v>
      </c>
      <c r="D147" s="116" t="s">
        <v>1063</v>
      </c>
      <c r="E147" s="860">
        <v>200</v>
      </c>
      <c r="F147" s="1035">
        <v>200</v>
      </c>
      <c r="G147" s="2192"/>
      <c r="H147" s="678"/>
      <c r="I147" s="2035"/>
      <c r="J147" s="2036"/>
      <c r="K147" s="729"/>
      <c r="L147" s="724"/>
      <c r="M147" s="725"/>
      <c r="N147" s="725"/>
      <c r="O147" s="725"/>
      <c r="P147" s="678"/>
      <c r="Q147" s="501"/>
    </row>
    <row r="148" spans="1:17" s="132" customFormat="1" ht="22.5" x14ac:dyDescent="0.2">
      <c r="A148" s="691">
        <v>200</v>
      </c>
      <c r="B148" s="17" t="s">
        <v>172</v>
      </c>
      <c r="C148" s="731" t="s">
        <v>1342</v>
      </c>
      <c r="D148" s="130" t="s">
        <v>1831</v>
      </c>
      <c r="E148" s="826">
        <v>200</v>
      </c>
      <c r="F148" s="118">
        <v>200</v>
      </c>
      <c r="G148" s="1528"/>
      <c r="H148" s="678"/>
      <c r="I148" s="2035"/>
      <c r="J148" s="2036"/>
      <c r="K148" s="994"/>
      <c r="L148" s="724"/>
      <c r="M148" s="725"/>
      <c r="N148" s="725"/>
      <c r="O148" s="725"/>
      <c r="P148" s="678"/>
      <c r="Q148" s="501"/>
    </row>
    <row r="149" spans="1:17" s="132" customFormat="1" x14ac:dyDescent="0.2">
      <c r="A149" s="691">
        <v>200</v>
      </c>
      <c r="B149" s="17" t="s">
        <v>172</v>
      </c>
      <c r="C149" s="731" t="s">
        <v>1343</v>
      </c>
      <c r="D149" s="130" t="s">
        <v>1062</v>
      </c>
      <c r="E149" s="826">
        <v>200</v>
      </c>
      <c r="F149" s="118">
        <v>200</v>
      </c>
      <c r="G149" s="1528"/>
      <c r="H149" s="422"/>
      <c r="I149" s="2035"/>
      <c r="J149" s="2036"/>
      <c r="K149" s="994"/>
      <c r="L149" s="724"/>
      <c r="M149" s="725"/>
      <c r="N149" s="725"/>
      <c r="O149" s="725"/>
      <c r="P149" s="678"/>
      <c r="Q149" s="501"/>
    </row>
    <row r="150" spans="1:17" s="132" customFormat="1" ht="22.5" x14ac:dyDescent="0.2">
      <c r="A150" s="691">
        <v>0</v>
      </c>
      <c r="B150" s="17" t="s">
        <v>172</v>
      </c>
      <c r="C150" s="2045" t="s">
        <v>1832</v>
      </c>
      <c r="D150" s="2043" t="s">
        <v>1755</v>
      </c>
      <c r="E150" s="826">
        <v>20</v>
      </c>
      <c r="F150" s="118">
        <v>20</v>
      </c>
      <c r="G150" s="1528"/>
      <c r="H150" s="422"/>
      <c r="I150" s="2035"/>
      <c r="J150" s="2036"/>
      <c r="K150" s="994"/>
      <c r="L150" s="724"/>
      <c r="M150" s="725"/>
      <c r="N150" s="725"/>
      <c r="O150" s="725"/>
      <c r="P150" s="678"/>
      <c r="Q150" s="501"/>
    </row>
    <row r="151" spans="1:17" s="132" customFormat="1" ht="22.5" x14ac:dyDescent="0.2">
      <c r="A151" s="2193">
        <v>0</v>
      </c>
      <c r="B151" s="1294" t="s">
        <v>172</v>
      </c>
      <c r="C151" s="2045" t="s">
        <v>1833</v>
      </c>
      <c r="D151" s="2043" t="s">
        <v>1758</v>
      </c>
      <c r="E151" s="825">
        <v>400</v>
      </c>
      <c r="F151" s="111">
        <v>400</v>
      </c>
      <c r="G151" s="2047"/>
      <c r="H151" s="422"/>
      <c r="I151" s="2035"/>
      <c r="J151" s="2036"/>
      <c r="K151" s="994"/>
      <c r="L151" s="724"/>
      <c r="M151" s="725"/>
      <c r="N151" s="725"/>
      <c r="O151" s="725"/>
      <c r="P151" s="678"/>
      <c r="Q151" s="501"/>
    </row>
    <row r="152" spans="1:17" s="132" customFormat="1" ht="22.5" x14ac:dyDescent="0.2">
      <c r="A152" s="691">
        <v>0</v>
      </c>
      <c r="B152" s="17" t="s">
        <v>172</v>
      </c>
      <c r="C152" s="2045" t="s">
        <v>1834</v>
      </c>
      <c r="D152" s="2043" t="s">
        <v>1757</v>
      </c>
      <c r="E152" s="826">
        <v>100</v>
      </c>
      <c r="F152" s="118">
        <v>100</v>
      </c>
      <c r="G152" s="1528"/>
      <c r="H152" s="422"/>
      <c r="I152" s="2035"/>
      <c r="J152" s="2036"/>
      <c r="K152" s="994"/>
      <c r="L152" s="724"/>
      <c r="M152" s="725"/>
      <c r="N152" s="725"/>
      <c r="O152" s="725"/>
      <c r="P152" s="678"/>
      <c r="Q152" s="501"/>
    </row>
    <row r="153" spans="1:17" ht="12.75" customHeight="1" x14ac:dyDescent="0.2">
      <c r="A153" s="3088">
        <v>7300</v>
      </c>
      <c r="B153" s="3089" t="s">
        <v>164</v>
      </c>
      <c r="C153" s="3090" t="s">
        <v>167</v>
      </c>
      <c r="D153" s="3091" t="s">
        <v>170</v>
      </c>
      <c r="E153" s="3092">
        <f>+E154+E160+E161+E162+E185</f>
        <v>8930</v>
      </c>
      <c r="F153" s="3093">
        <f>+F154+F160+F161+F162+F185</f>
        <v>8930</v>
      </c>
      <c r="G153" s="3094"/>
      <c r="H153" s="422"/>
      <c r="I153" s="370"/>
      <c r="J153" s="121"/>
      <c r="K153" s="121"/>
    </row>
    <row r="154" spans="1:17" ht="12.75" customHeight="1" x14ac:dyDescent="0.2">
      <c r="A154" s="2194">
        <f>SUM(A155:A159)</f>
        <v>2000</v>
      </c>
      <c r="B154" s="2195" t="s">
        <v>164</v>
      </c>
      <c r="C154" s="2196" t="s">
        <v>167</v>
      </c>
      <c r="D154" s="2197" t="s">
        <v>248</v>
      </c>
      <c r="E154" s="2198">
        <f>SUM(E155:E159)</f>
        <v>2200</v>
      </c>
      <c r="F154" s="2199">
        <f>SUM(F155:F159)</f>
        <v>2200</v>
      </c>
      <c r="G154" s="2200"/>
      <c r="H154" s="122"/>
      <c r="I154" s="2037"/>
      <c r="J154" s="2038"/>
      <c r="K154" s="121"/>
    </row>
    <row r="155" spans="1:17" x14ac:dyDescent="0.2">
      <c r="A155" s="738">
        <v>1000</v>
      </c>
      <c r="B155" s="641" t="s">
        <v>172</v>
      </c>
      <c r="C155" s="642" t="s">
        <v>1344</v>
      </c>
      <c r="D155" s="643" t="s">
        <v>1055</v>
      </c>
      <c r="E155" s="857">
        <v>1000</v>
      </c>
      <c r="F155" s="1033">
        <v>1000</v>
      </c>
      <c r="G155" s="1355"/>
      <c r="H155" s="122"/>
      <c r="I155" s="2035"/>
      <c r="J155" s="2036"/>
      <c r="K155" s="121"/>
    </row>
    <row r="156" spans="1:17" ht="12.75" customHeight="1" x14ac:dyDescent="0.2">
      <c r="A156" s="738">
        <v>500</v>
      </c>
      <c r="B156" s="641" t="s">
        <v>172</v>
      </c>
      <c r="C156" s="642" t="s">
        <v>1345</v>
      </c>
      <c r="D156" s="643" t="s">
        <v>1056</v>
      </c>
      <c r="E156" s="857">
        <v>500</v>
      </c>
      <c r="F156" s="1033">
        <v>500</v>
      </c>
      <c r="G156" s="1355"/>
      <c r="H156" s="122"/>
      <c r="I156" s="2035"/>
      <c r="J156" s="2036"/>
      <c r="K156" s="121"/>
    </row>
    <row r="157" spans="1:17" ht="22.5" x14ac:dyDescent="0.2">
      <c r="A157" s="738">
        <v>350</v>
      </c>
      <c r="B157" s="641" t="s">
        <v>172</v>
      </c>
      <c r="C157" s="642" t="s">
        <v>1346</v>
      </c>
      <c r="D157" s="2041" t="s">
        <v>260</v>
      </c>
      <c r="E157" s="857">
        <v>300</v>
      </c>
      <c r="F157" s="1033">
        <v>300</v>
      </c>
      <c r="G157" s="1355"/>
      <c r="H157" s="122"/>
      <c r="I157" s="2035"/>
      <c r="J157" s="2036"/>
      <c r="K157" s="121"/>
    </row>
    <row r="158" spans="1:17" ht="22.5" x14ac:dyDescent="0.2">
      <c r="A158" s="738">
        <v>150</v>
      </c>
      <c r="B158" s="641" t="s">
        <v>172</v>
      </c>
      <c r="C158" s="642" t="s">
        <v>1743</v>
      </c>
      <c r="D158" s="2042" t="s">
        <v>1742</v>
      </c>
      <c r="E158" s="857">
        <v>200</v>
      </c>
      <c r="F158" s="1033">
        <v>200</v>
      </c>
      <c r="G158" s="1355"/>
      <c r="H158" s="122"/>
      <c r="I158" s="2035"/>
      <c r="J158" s="2036"/>
      <c r="K158" s="121"/>
      <c r="L158" s="729"/>
      <c r="M158" s="729"/>
      <c r="N158" s="678"/>
    </row>
    <row r="159" spans="1:17" x14ac:dyDescent="0.2">
      <c r="A159" s="738">
        <v>0</v>
      </c>
      <c r="B159" s="641" t="s">
        <v>172</v>
      </c>
      <c r="C159" s="642" t="s">
        <v>1835</v>
      </c>
      <c r="D159" s="2043" t="s">
        <v>1756</v>
      </c>
      <c r="E159" s="857">
        <v>200</v>
      </c>
      <c r="F159" s="1033">
        <v>200</v>
      </c>
      <c r="G159" s="1355"/>
      <c r="H159" s="122"/>
      <c r="I159" s="2035"/>
      <c r="J159" s="2036"/>
      <c r="K159" s="121"/>
      <c r="L159" s="729"/>
      <c r="M159" s="729"/>
      <c r="N159" s="678"/>
    </row>
    <row r="160" spans="1:17" ht="12.75" customHeight="1" x14ac:dyDescent="0.2">
      <c r="A160" s="2201">
        <v>400</v>
      </c>
      <c r="B160" s="2202" t="s">
        <v>173</v>
      </c>
      <c r="C160" s="2203" t="s">
        <v>167</v>
      </c>
      <c r="D160" s="2204" t="s">
        <v>2290</v>
      </c>
      <c r="E160" s="2205">
        <v>0</v>
      </c>
      <c r="F160" s="2206">
        <v>0</v>
      </c>
      <c r="G160" s="2207"/>
      <c r="H160" s="122"/>
      <c r="I160" s="2037"/>
      <c r="J160" s="2038"/>
      <c r="K160" s="729"/>
      <c r="L160" s="729"/>
      <c r="M160" s="729"/>
      <c r="N160" s="678"/>
    </row>
    <row r="161" spans="1:17" x14ac:dyDescent="0.2">
      <c r="A161" s="2201">
        <v>4900</v>
      </c>
      <c r="B161" s="2202" t="s">
        <v>173</v>
      </c>
      <c r="C161" s="2203" t="s">
        <v>167</v>
      </c>
      <c r="D161" s="2204" t="s">
        <v>2291</v>
      </c>
      <c r="E161" s="2205">
        <v>0</v>
      </c>
      <c r="F161" s="2208">
        <v>0</v>
      </c>
      <c r="G161" s="740"/>
      <c r="H161" s="122"/>
      <c r="I161" s="370"/>
      <c r="J161" s="596"/>
      <c r="K161" s="729"/>
      <c r="L161" s="729"/>
      <c r="M161" s="729"/>
      <c r="N161" s="678"/>
    </row>
    <row r="162" spans="1:17" s="422" customFormat="1" x14ac:dyDescent="0.2">
      <c r="A162" s="3127" t="s">
        <v>167</v>
      </c>
      <c r="B162" s="2209" t="s">
        <v>173</v>
      </c>
      <c r="C162" s="2210" t="s">
        <v>167</v>
      </c>
      <c r="D162" s="2211" t="s">
        <v>2288</v>
      </c>
      <c r="E162" s="2212">
        <f>SUM(E163:E184)</f>
        <v>4730</v>
      </c>
      <c r="F162" s="2213">
        <f>SUM(F163:F184)</f>
        <v>4730</v>
      </c>
      <c r="G162" s="932" t="s">
        <v>1836</v>
      </c>
      <c r="I162" s="2039"/>
      <c r="J162" s="2036"/>
      <c r="K162" s="729"/>
      <c r="L162" s="729"/>
      <c r="M162" s="729"/>
      <c r="N162" s="678"/>
      <c r="O162" s="501"/>
      <c r="P162" s="501"/>
      <c r="Q162" s="501"/>
    </row>
    <row r="163" spans="1:17" s="422" customFormat="1" ht="25.5" customHeight="1" x14ac:dyDescent="0.2">
      <c r="A163" s="1031">
        <v>150</v>
      </c>
      <c r="B163" s="732" t="s">
        <v>172</v>
      </c>
      <c r="C163" s="2214" t="s">
        <v>254</v>
      </c>
      <c r="D163" s="2215" t="s">
        <v>253</v>
      </c>
      <c r="E163" s="860">
        <v>150</v>
      </c>
      <c r="F163" s="1035">
        <v>150</v>
      </c>
      <c r="G163" s="2216" t="s">
        <v>1837</v>
      </c>
      <c r="I163" s="2039"/>
      <c r="J163" s="2036"/>
      <c r="K163" s="729"/>
      <c r="L163" s="729"/>
      <c r="M163" s="729"/>
      <c r="N163" s="678"/>
      <c r="O163" s="501"/>
      <c r="P163" s="501"/>
      <c r="Q163" s="501"/>
    </row>
    <row r="164" spans="1:17" s="422" customFormat="1" ht="23.25" customHeight="1" x14ac:dyDescent="0.2">
      <c r="A164" s="1031">
        <v>250</v>
      </c>
      <c r="B164" s="732" t="s">
        <v>172</v>
      </c>
      <c r="C164" s="2214" t="s">
        <v>257</v>
      </c>
      <c r="D164" s="733" t="s">
        <v>255</v>
      </c>
      <c r="E164" s="860">
        <v>250</v>
      </c>
      <c r="F164" s="1035">
        <v>250</v>
      </c>
      <c r="G164" s="2216" t="s">
        <v>1837</v>
      </c>
      <c r="I164" s="2039"/>
      <c r="J164" s="2036"/>
      <c r="K164" s="729"/>
      <c r="L164" s="729"/>
      <c r="M164" s="729"/>
      <c r="N164" s="678"/>
      <c r="O164" s="501"/>
      <c r="P164" s="501"/>
      <c r="Q164" s="501"/>
    </row>
    <row r="165" spans="1:17" s="422" customFormat="1" ht="22.5" x14ac:dyDescent="0.2">
      <c r="A165" s="1031">
        <v>1000</v>
      </c>
      <c r="B165" s="292" t="s">
        <v>172</v>
      </c>
      <c r="C165" s="642" t="s">
        <v>1349</v>
      </c>
      <c r="D165" s="130" t="s">
        <v>966</v>
      </c>
      <c r="E165" s="860">
        <v>1000</v>
      </c>
      <c r="F165" s="1035">
        <v>1000</v>
      </c>
      <c r="G165" s="2216" t="s">
        <v>1838</v>
      </c>
      <c r="I165" s="2039"/>
      <c r="J165" s="2036"/>
      <c r="K165" s="729"/>
      <c r="L165" s="729"/>
      <c r="M165" s="729"/>
      <c r="N165" s="678"/>
      <c r="O165" s="501"/>
      <c r="P165" s="501"/>
      <c r="Q165" s="501"/>
    </row>
    <row r="166" spans="1:17" s="422" customFormat="1" ht="22.5" x14ac:dyDescent="0.2">
      <c r="A166" s="1031">
        <v>500</v>
      </c>
      <c r="B166" s="292" t="s">
        <v>172</v>
      </c>
      <c r="C166" s="642" t="s">
        <v>1350</v>
      </c>
      <c r="D166" s="130" t="s">
        <v>967</v>
      </c>
      <c r="E166" s="860">
        <v>500</v>
      </c>
      <c r="F166" s="1035">
        <v>500</v>
      </c>
      <c r="G166" s="2216" t="s">
        <v>1838</v>
      </c>
      <c r="I166" s="2039"/>
      <c r="J166" s="2036"/>
      <c r="K166" s="729"/>
      <c r="L166" s="729"/>
      <c r="M166" s="729"/>
      <c r="N166" s="678"/>
      <c r="O166" s="501"/>
      <c r="P166" s="501"/>
      <c r="Q166" s="501"/>
    </row>
    <row r="167" spans="1:17" s="422" customFormat="1" ht="22.5" x14ac:dyDescent="0.2">
      <c r="A167" s="1031">
        <v>250</v>
      </c>
      <c r="B167" s="292" t="s">
        <v>172</v>
      </c>
      <c r="C167" s="646" t="s">
        <v>1353</v>
      </c>
      <c r="D167" s="130" t="s">
        <v>968</v>
      </c>
      <c r="E167" s="860">
        <v>250</v>
      </c>
      <c r="F167" s="1035">
        <v>250</v>
      </c>
      <c r="G167" s="2216" t="s">
        <v>1838</v>
      </c>
      <c r="I167" s="2039"/>
      <c r="J167" s="2036"/>
      <c r="K167" s="729"/>
      <c r="L167" s="729"/>
      <c r="M167" s="729"/>
      <c r="N167" s="678"/>
      <c r="O167" s="501"/>
      <c r="P167" s="501"/>
      <c r="Q167" s="501"/>
    </row>
    <row r="168" spans="1:17" s="422" customFormat="1" ht="22.5" x14ac:dyDescent="0.2">
      <c r="A168" s="1031">
        <v>100</v>
      </c>
      <c r="B168" s="598" t="s">
        <v>172</v>
      </c>
      <c r="C168" s="359" t="s">
        <v>1351</v>
      </c>
      <c r="D168" s="116" t="s">
        <v>1052</v>
      </c>
      <c r="E168" s="860">
        <v>100</v>
      </c>
      <c r="F168" s="1035">
        <v>100</v>
      </c>
      <c r="G168" s="2216" t="s">
        <v>1838</v>
      </c>
      <c r="I168" s="2039"/>
      <c r="J168" s="2036"/>
      <c r="K168" s="729"/>
      <c r="L168" s="729"/>
      <c r="M168" s="729"/>
      <c r="N168" s="678"/>
      <c r="O168" s="501"/>
      <c r="P168" s="501"/>
      <c r="Q168" s="501"/>
    </row>
    <row r="169" spans="1:17" s="422" customFormat="1" ht="22.5" x14ac:dyDescent="0.2">
      <c r="A169" s="1031">
        <v>80</v>
      </c>
      <c r="B169" s="1024" t="s">
        <v>172</v>
      </c>
      <c r="C169" s="646" t="s">
        <v>1352</v>
      </c>
      <c r="D169" s="708" t="s">
        <v>1053</v>
      </c>
      <c r="E169" s="860">
        <v>80</v>
      </c>
      <c r="F169" s="1035">
        <v>80</v>
      </c>
      <c r="G169" s="2216" t="s">
        <v>1838</v>
      </c>
      <c r="I169" s="2039"/>
      <c r="J169" s="2036"/>
      <c r="K169" s="729"/>
      <c r="L169" s="729"/>
      <c r="M169" s="729"/>
      <c r="N169" s="678"/>
      <c r="O169" s="501"/>
      <c r="P169" s="501"/>
      <c r="Q169" s="501"/>
    </row>
    <row r="170" spans="1:17" s="422" customFormat="1" ht="25.5" customHeight="1" x14ac:dyDescent="0.2">
      <c r="A170" s="1031">
        <v>150</v>
      </c>
      <c r="B170" s="17" t="s">
        <v>172</v>
      </c>
      <c r="C170" s="2024" t="s">
        <v>1745</v>
      </c>
      <c r="D170" s="130" t="s">
        <v>1348</v>
      </c>
      <c r="E170" s="860">
        <v>150</v>
      </c>
      <c r="F170" s="1035">
        <v>150</v>
      </c>
      <c r="G170" s="2216" t="s">
        <v>1838</v>
      </c>
      <c r="I170" s="2039"/>
      <c r="J170" s="2036"/>
      <c r="K170" s="729"/>
      <c r="L170" s="729"/>
      <c r="M170" s="729"/>
      <c r="N170" s="678"/>
      <c r="O170" s="501"/>
      <c r="P170" s="501"/>
      <c r="Q170" s="501"/>
    </row>
    <row r="171" spans="1:17" s="422" customFormat="1" ht="22.5" x14ac:dyDescent="0.2">
      <c r="A171" s="1031">
        <v>250</v>
      </c>
      <c r="B171" s="1739" t="s">
        <v>172</v>
      </c>
      <c r="C171" s="2217" t="s">
        <v>1744</v>
      </c>
      <c r="D171" s="708" t="s">
        <v>1347</v>
      </c>
      <c r="E171" s="1029">
        <v>250</v>
      </c>
      <c r="F171" s="1036">
        <v>250</v>
      </c>
      <c r="G171" s="2216" t="s">
        <v>1838</v>
      </c>
      <c r="I171" s="2039"/>
      <c r="J171" s="2036"/>
      <c r="K171" s="729"/>
      <c r="L171" s="729"/>
      <c r="M171" s="729"/>
      <c r="N171" s="678"/>
      <c r="O171" s="501"/>
      <c r="P171" s="501"/>
      <c r="Q171" s="501"/>
    </row>
    <row r="172" spans="1:17" s="422" customFormat="1" x14ac:dyDescent="0.2">
      <c r="A172" s="1031">
        <v>0</v>
      </c>
      <c r="B172" s="709" t="s">
        <v>172</v>
      </c>
      <c r="C172" s="1963" t="s">
        <v>1839</v>
      </c>
      <c r="D172" s="27" t="s">
        <v>1746</v>
      </c>
      <c r="E172" s="860">
        <v>400</v>
      </c>
      <c r="F172" s="1035">
        <v>400</v>
      </c>
      <c r="G172" s="2044"/>
      <c r="I172" s="2039"/>
      <c r="J172" s="2036"/>
      <c r="K172" s="729"/>
      <c r="L172" s="729"/>
      <c r="M172" s="729"/>
      <c r="N172" s="678"/>
      <c r="O172" s="501"/>
      <c r="P172" s="501"/>
      <c r="Q172" s="501"/>
    </row>
    <row r="173" spans="1:17" s="422" customFormat="1" ht="22.5" x14ac:dyDescent="0.2">
      <c r="A173" s="1031">
        <v>0</v>
      </c>
      <c r="B173" s="709" t="s">
        <v>172</v>
      </c>
      <c r="C173" s="2024" t="s">
        <v>1840</v>
      </c>
      <c r="D173" s="27" t="s">
        <v>1747</v>
      </c>
      <c r="E173" s="860">
        <v>150</v>
      </c>
      <c r="F173" s="1035">
        <v>150</v>
      </c>
      <c r="G173" s="2044"/>
      <c r="I173" s="2039"/>
      <c r="J173" s="2036"/>
      <c r="K173" s="729"/>
      <c r="L173" s="729"/>
      <c r="M173" s="729"/>
      <c r="N173" s="678"/>
      <c r="O173" s="501"/>
      <c r="P173" s="501"/>
      <c r="Q173" s="501"/>
    </row>
    <row r="174" spans="1:17" ht="12" thickBot="1" x14ac:dyDescent="0.25">
      <c r="B174" s="5"/>
      <c r="C174" s="5"/>
      <c r="D174" s="5"/>
      <c r="E174" s="34"/>
      <c r="F174" s="34"/>
      <c r="G174" s="433" t="s">
        <v>165</v>
      </c>
      <c r="H174" s="49"/>
      <c r="K174" s="122"/>
    </row>
    <row r="175" spans="1:17" ht="11.25" customHeight="1" x14ac:dyDescent="0.2">
      <c r="A175" s="3332" t="s">
        <v>1453</v>
      </c>
      <c r="B175" s="3344" t="s">
        <v>166</v>
      </c>
      <c r="C175" s="3346" t="s">
        <v>192</v>
      </c>
      <c r="D175" s="3353" t="s">
        <v>188</v>
      </c>
      <c r="E175" s="3340" t="s">
        <v>1568</v>
      </c>
      <c r="F175" s="3342" t="s">
        <v>1454</v>
      </c>
      <c r="G175" s="3373" t="s">
        <v>186</v>
      </c>
      <c r="H175" s="12"/>
      <c r="J175" s="122"/>
    </row>
    <row r="176" spans="1:17" ht="15.75" customHeight="1" thickBot="1" x14ac:dyDescent="0.25">
      <c r="A176" s="3333"/>
      <c r="B176" s="3369"/>
      <c r="C176" s="3366"/>
      <c r="D176" s="3354"/>
      <c r="E176" s="3341"/>
      <c r="F176" s="3377"/>
      <c r="G176" s="3374"/>
      <c r="H176" s="12"/>
      <c r="J176" s="122"/>
      <c r="L176" s="370"/>
      <c r="M176" s="370"/>
      <c r="N176" s="370"/>
      <c r="O176" s="370"/>
      <c r="P176" s="370"/>
      <c r="Q176" s="370"/>
    </row>
    <row r="177" spans="1:17" s="3082" customFormat="1" ht="15" customHeight="1" thickBot="1" x14ac:dyDescent="0.25">
      <c r="A177" s="3137" t="s">
        <v>167</v>
      </c>
      <c r="B177" s="57" t="s">
        <v>172</v>
      </c>
      <c r="C177" s="61" t="s">
        <v>169</v>
      </c>
      <c r="D177" s="57" t="s">
        <v>174</v>
      </c>
      <c r="E177" s="3137" t="s">
        <v>261</v>
      </c>
      <c r="F177" s="3137" t="s">
        <v>261</v>
      </c>
      <c r="G177" s="1246" t="s">
        <v>167</v>
      </c>
      <c r="H177" s="1604"/>
      <c r="I177" s="499"/>
      <c r="J177" s="499"/>
      <c r="K177" s="3135"/>
      <c r="L177" s="478"/>
      <c r="M177" s="3136"/>
      <c r="N177" s="3136"/>
      <c r="O177" s="3136"/>
      <c r="P177" s="222"/>
      <c r="Q177" s="499"/>
    </row>
    <row r="178" spans="1:17" s="422" customFormat="1" ht="22.5" x14ac:dyDescent="0.2">
      <c r="A178" s="1030">
        <v>0</v>
      </c>
      <c r="B178" s="1102" t="s">
        <v>172</v>
      </c>
      <c r="C178" s="1961" t="s">
        <v>1841</v>
      </c>
      <c r="D178" s="1359" t="s">
        <v>1748</v>
      </c>
      <c r="E178" s="859">
        <v>100</v>
      </c>
      <c r="F178" s="1034">
        <v>100</v>
      </c>
      <c r="G178" s="3138"/>
      <c r="I178" s="2039"/>
      <c r="J178" s="2036"/>
      <c r="K178" s="729"/>
      <c r="L178" s="729"/>
      <c r="M178" s="729"/>
      <c r="N178" s="678"/>
      <c r="O178" s="501"/>
      <c r="P178" s="501"/>
      <c r="Q178" s="501"/>
    </row>
    <row r="179" spans="1:17" s="422" customFormat="1" ht="22.5" x14ac:dyDescent="0.2">
      <c r="A179" s="1031">
        <v>0</v>
      </c>
      <c r="B179" s="709" t="s">
        <v>172</v>
      </c>
      <c r="C179" s="2024" t="s">
        <v>1842</v>
      </c>
      <c r="D179" s="1360" t="s">
        <v>1749</v>
      </c>
      <c r="E179" s="860">
        <v>200</v>
      </c>
      <c r="F179" s="1035">
        <v>200</v>
      </c>
      <c r="G179" s="2044"/>
      <c r="I179" s="2039"/>
      <c r="J179" s="2036"/>
      <c r="K179" s="729"/>
      <c r="L179" s="729"/>
      <c r="M179" s="729"/>
      <c r="N179" s="678"/>
      <c r="O179" s="501"/>
      <c r="P179" s="501"/>
      <c r="Q179" s="501"/>
    </row>
    <row r="180" spans="1:17" s="422" customFormat="1" x14ac:dyDescent="0.2">
      <c r="A180" s="1031">
        <v>0</v>
      </c>
      <c r="B180" s="709" t="s">
        <v>172</v>
      </c>
      <c r="C180" s="2024" t="s">
        <v>1843</v>
      </c>
      <c r="D180" s="1360" t="s">
        <v>1750</v>
      </c>
      <c r="E180" s="860">
        <v>200</v>
      </c>
      <c r="F180" s="1035">
        <v>200</v>
      </c>
      <c r="G180" s="2044"/>
      <c r="I180" s="2039"/>
      <c r="J180" s="2036"/>
      <c r="K180" s="729"/>
      <c r="L180" s="729"/>
      <c r="M180" s="729"/>
      <c r="N180" s="678"/>
      <c r="O180" s="501"/>
      <c r="P180" s="501"/>
      <c r="Q180" s="501"/>
    </row>
    <row r="181" spans="1:17" s="422" customFormat="1" ht="22.5" x14ac:dyDescent="0.2">
      <c r="A181" s="1031">
        <v>0</v>
      </c>
      <c r="B181" s="709" t="s">
        <v>172</v>
      </c>
      <c r="C181" s="2024" t="s">
        <v>1844</v>
      </c>
      <c r="D181" s="1360" t="s">
        <v>1751</v>
      </c>
      <c r="E181" s="860">
        <v>300</v>
      </c>
      <c r="F181" s="1035">
        <v>300</v>
      </c>
      <c r="G181" s="2044"/>
      <c r="I181" s="2039"/>
      <c r="J181" s="2036"/>
      <c r="K181" s="729"/>
      <c r="L181" s="729"/>
      <c r="M181" s="729"/>
      <c r="N181" s="678"/>
      <c r="O181" s="501"/>
      <c r="P181" s="501"/>
      <c r="Q181" s="501"/>
    </row>
    <row r="182" spans="1:17" s="422" customFormat="1" ht="22.5" x14ac:dyDescent="0.2">
      <c r="A182" s="1031">
        <v>0</v>
      </c>
      <c r="B182" s="709" t="s">
        <v>172</v>
      </c>
      <c r="C182" s="2024" t="s">
        <v>1845</v>
      </c>
      <c r="D182" s="1360" t="s">
        <v>1752</v>
      </c>
      <c r="E182" s="860">
        <v>300</v>
      </c>
      <c r="F182" s="1035">
        <v>300</v>
      </c>
      <c r="G182" s="2044"/>
      <c r="I182" s="2039"/>
      <c r="J182" s="2036"/>
      <c r="K182" s="729"/>
      <c r="L182" s="729"/>
      <c r="M182" s="729"/>
      <c r="N182" s="678"/>
      <c r="O182" s="501"/>
      <c r="P182" s="501"/>
      <c r="Q182" s="501"/>
    </row>
    <row r="183" spans="1:17" s="422" customFormat="1" x14ac:dyDescent="0.2">
      <c r="A183" s="1031">
        <v>0</v>
      </c>
      <c r="B183" s="709" t="s">
        <v>172</v>
      </c>
      <c r="C183" s="2024" t="s">
        <v>1846</v>
      </c>
      <c r="D183" s="1360" t="s">
        <v>1753</v>
      </c>
      <c r="E183" s="860">
        <v>150</v>
      </c>
      <c r="F183" s="1035">
        <v>150</v>
      </c>
      <c r="G183" s="2044"/>
      <c r="I183" s="2039"/>
      <c r="J183" s="2036"/>
      <c r="K183" s="729"/>
      <c r="L183" s="729"/>
      <c r="M183" s="729"/>
      <c r="N183" s="678"/>
      <c r="O183" s="501"/>
      <c r="P183" s="501"/>
      <c r="Q183" s="501"/>
    </row>
    <row r="184" spans="1:17" s="422" customFormat="1" ht="22.5" x14ac:dyDescent="0.2">
      <c r="A184" s="1031">
        <v>0</v>
      </c>
      <c r="B184" s="709" t="s">
        <v>172</v>
      </c>
      <c r="C184" s="2024" t="s">
        <v>1847</v>
      </c>
      <c r="D184" s="1360" t="s">
        <v>1754</v>
      </c>
      <c r="E184" s="860">
        <v>200</v>
      </c>
      <c r="F184" s="1035">
        <v>200</v>
      </c>
      <c r="G184" s="2044"/>
      <c r="I184" s="2039"/>
      <c r="J184" s="2036"/>
      <c r="K184" s="729"/>
      <c r="L184" s="729"/>
      <c r="M184" s="729"/>
      <c r="N184" s="678"/>
      <c r="O184" s="501"/>
      <c r="P184" s="501"/>
      <c r="Q184" s="501"/>
    </row>
    <row r="185" spans="1:17" s="422" customFormat="1" x14ac:dyDescent="0.2">
      <c r="A185" s="3128" t="s">
        <v>167</v>
      </c>
      <c r="B185" s="3129" t="s">
        <v>173</v>
      </c>
      <c r="C185" s="3130" t="s">
        <v>167</v>
      </c>
      <c r="D185" s="3131" t="s">
        <v>1848</v>
      </c>
      <c r="E185" s="3132">
        <f>+E186</f>
        <v>2000</v>
      </c>
      <c r="F185" s="3133">
        <f>+F186</f>
        <v>2000</v>
      </c>
      <c r="G185" s="3134"/>
      <c r="I185" s="2039"/>
      <c r="J185" s="2036"/>
      <c r="K185" s="729"/>
      <c r="L185" s="729"/>
      <c r="M185" s="729"/>
      <c r="N185" s="678"/>
      <c r="O185" s="501"/>
      <c r="P185" s="501"/>
      <c r="Q185" s="501"/>
    </row>
    <row r="186" spans="1:17" s="422" customFormat="1" ht="26.25" customHeight="1" thickBot="1" x14ac:dyDescent="0.25">
      <c r="A186" s="2052">
        <v>2570</v>
      </c>
      <c r="B186" s="2218" t="s">
        <v>172</v>
      </c>
      <c r="C186" s="2219" t="s">
        <v>1849</v>
      </c>
      <c r="D186" s="2220" t="s">
        <v>1850</v>
      </c>
      <c r="E186" s="861">
        <v>2000</v>
      </c>
      <c r="F186" s="2221">
        <v>2000</v>
      </c>
      <c r="G186" s="3086" t="s">
        <v>1838</v>
      </c>
      <c r="I186" s="2039"/>
      <c r="J186" s="2036"/>
      <c r="K186" s="729"/>
      <c r="L186" s="729"/>
      <c r="M186" s="729"/>
      <c r="N186" s="678"/>
      <c r="O186" s="501"/>
      <c r="P186" s="501"/>
      <c r="Q186" s="501"/>
    </row>
    <row r="187" spans="1:17" s="501" customFormat="1" ht="24" customHeight="1" x14ac:dyDescent="0.2">
      <c r="A187" s="1207"/>
      <c r="B187" s="499"/>
      <c r="C187" s="2060"/>
      <c r="D187" s="3380" t="s">
        <v>2289</v>
      </c>
      <c r="E187" s="3380"/>
      <c r="F187" s="3380"/>
      <c r="G187" s="3380"/>
      <c r="J187" s="596"/>
      <c r="K187" s="729"/>
      <c r="L187" s="729"/>
      <c r="M187" s="729"/>
      <c r="N187" s="1602"/>
    </row>
    <row r="188" spans="1:17" ht="12" customHeight="1" x14ac:dyDescent="0.2">
      <c r="A188" s="678"/>
      <c r="B188" s="368"/>
      <c r="C188" s="370"/>
      <c r="D188" s="1748"/>
      <c r="E188" s="678"/>
      <c r="F188" s="678"/>
      <c r="G188" s="678"/>
      <c r="H188" s="122"/>
      <c r="I188" s="121"/>
      <c r="J188" s="121"/>
      <c r="K188" s="121"/>
    </row>
    <row r="189" spans="1:17" ht="18.75" customHeight="1" x14ac:dyDescent="0.2">
      <c r="B189" s="110" t="s">
        <v>914</v>
      </c>
      <c r="C189" s="110"/>
      <c r="D189" s="110"/>
      <c r="E189" s="110"/>
      <c r="F189" s="110"/>
      <c r="G189" s="110"/>
      <c r="H189" s="120"/>
      <c r="I189" s="121"/>
      <c r="J189" s="121"/>
      <c r="K189" s="121"/>
    </row>
    <row r="190" spans="1:17" ht="13.5" customHeight="1" thickBot="1" x14ac:dyDescent="0.25">
      <c r="B190" s="5"/>
      <c r="C190" s="5"/>
      <c r="D190" s="5"/>
      <c r="E190" s="8"/>
      <c r="F190" s="8"/>
      <c r="G190" s="8" t="s">
        <v>165</v>
      </c>
      <c r="H190" s="110"/>
      <c r="I190" s="121"/>
      <c r="J190" s="121"/>
      <c r="K190" s="121"/>
    </row>
    <row r="191" spans="1:17" s="132" customFormat="1" ht="15" customHeight="1" x14ac:dyDescent="0.2">
      <c r="A191" s="3332" t="s">
        <v>1453</v>
      </c>
      <c r="B191" s="3351" t="s">
        <v>171</v>
      </c>
      <c r="C191" s="3336" t="s">
        <v>193</v>
      </c>
      <c r="D191" s="3348" t="s">
        <v>183</v>
      </c>
      <c r="E191" s="3340" t="s">
        <v>1568</v>
      </c>
      <c r="F191" s="3342" t="s">
        <v>1454</v>
      </c>
      <c r="G191" s="3363" t="s">
        <v>186</v>
      </c>
      <c r="H191" s="11"/>
      <c r="I191" s="121"/>
      <c r="J191" s="121"/>
      <c r="K191" s="121"/>
      <c r="L191" s="994"/>
      <c r="M191" s="994"/>
      <c r="N191" s="994"/>
      <c r="O191" s="994"/>
      <c r="P191" s="994"/>
      <c r="Q191" s="994"/>
    </row>
    <row r="192" spans="1:17" s="132" customFormat="1" ht="15.75" customHeight="1" thickBot="1" x14ac:dyDescent="0.25">
      <c r="A192" s="3333"/>
      <c r="B192" s="3352"/>
      <c r="C192" s="3337"/>
      <c r="D192" s="3350"/>
      <c r="E192" s="3341"/>
      <c r="F192" s="3377"/>
      <c r="G192" s="3364"/>
      <c r="H192" s="12"/>
      <c r="I192" s="994"/>
      <c r="J192" s="994"/>
      <c r="K192" s="994"/>
      <c r="L192" s="994"/>
      <c r="M192" s="994"/>
      <c r="N192" s="994"/>
      <c r="O192" s="994"/>
      <c r="P192" s="994"/>
      <c r="Q192" s="994"/>
    </row>
    <row r="193" spans="1:17" ht="16.5" customHeight="1" thickBot="1" x14ac:dyDescent="0.25">
      <c r="A193" s="2222">
        <f>A194</f>
        <v>18500</v>
      </c>
      <c r="B193" s="607" t="s">
        <v>172</v>
      </c>
      <c r="C193" s="954" t="s">
        <v>169</v>
      </c>
      <c r="D193" s="2049" t="s">
        <v>174</v>
      </c>
      <c r="E193" s="2048">
        <f>E194</f>
        <v>35200</v>
      </c>
      <c r="F193" s="62">
        <f>+F194</f>
        <v>35200</v>
      </c>
      <c r="G193" s="2050" t="s">
        <v>167</v>
      </c>
      <c r="H193" s="12"/>
      <c r="I193" s="994"/>
      <c r="J193" s="994"/>
      <c r="K193" s="994"/>
    </row>
    <row r="194" spans="1:17" x14ac:dyDescent="0.2">
      <c r="A194" s="1165">
        <v>18500</v>
      </c>
      <c r="B194" s="198" t="s">
        <v>167</v>
      </c>
      <c r="C194" s="2051" t="s">
        <v>167</v>
      </c>
      <c r="D194" s="2053" t="s">
        <v>58</v>
      </c>
      <c r="E194" s="1662">
        <f>SUM(E195:E198)</f>
        <v>35200</v>
      </c>
      <c r="F194" s="159">
        <f>SUM(F195:F198)</f>
        <v>35200</v>
      </c>
      <c r="G194" s="739"/>
      <c r="H194" s="132"/>
      <c r="I194" s="121"/>
      <c r="J194" s="121"/>
      <c r="K194" s="121"/>
    </row>
    <row r="195" spans="1:17" s="122" customFormat="1" ht="22.5" x14ac:dyDescent="0.2">
      <c r="A195" s="1031">
        <v>0</v>
      </c>
      <c r="B195" s="292" t="s">
        <v>172</v>
      </c>
      <c r="C195" s="293" t="s">
        <v>1851</v>
      </c>
      <c r="D195" s="1660" t="s">
        <v>1852</v>
      </c>
      <c r="E195" s="1983">
        <v>10300</v>
      </c>
      <c r="F195" s="584">
        <v>6300</v>
      </c>
      <c r="G195" s="578"/>
      <c r="I195" s="370"/>
      <c r="J195" s="370"/>
      <c r="K195" s="370"/>
      <c r="L195" s="370"/>
      <c r="M195" s="370"/>
      <c r="N195" s="370"/>
      <c r="O195" s="370"/>
      <c r="P195" s="370"/>
      <c r="Q195" s="370"/>
    </row>
    <row r="196" spans="1:17" s="122" customFormat="1" ht="22.5" x14ac:dyDescent="0.2">
      <c r="A196" s="1031">
        <v>0</v>
      </c>
      <c r="B196" s="292" t="s">
        <v>172</v>
      </c>
      <c r="C196" s="293"/>
      <c r="D196" s="1660" t="s">
        <v>1760</v>
      </c>
      <c r="E196" s="1983">
        <v>6900</v>
      </c>
      <c r="F196" s="584"/>
      <c r="G196" s="3084" t="s">
        <v>2316</v>
      </c>
      <c r="I196" s="370"/>
      <c r="J196" s="370"/>
      <c r="K196" s="370"/>
      <c r="L196" s="370"/>
      <c r="M196" s="370"/>
      <c r="N196" s="370"/>
      <c r="O196" s="370"/>
      <c r="P196" s="370"/>
      <c r="Q196" s="370"/>
    </row>
    <row r="197" spans="1:17" s="122" customFormat="1" ht="22.5" x14ac:dyDescent="0.2">
      <c r="A197" s="1031">
        <v>0</v>
      </c>
      <c r="B197" s="292" t="s">
        <v>172</v>
      </c>
      <c r="C197" s="293" t="s">
        <v>1853</v>
      </c>
      <c r="D197" s="1660" t="s">
        <v>1854</v>
      </c>
      <c r="E197" s="1983"/>
      <c r="F197" s="584">
        <v>10900</v>
      </c>
      <c r="G197" s="1532" t="s">
        <v>1855</v>
      </c>
      <c r="I197" s="370"/>
      <c r="J197" s="370"/>
      <c r="K197" s="370"/>
      <c r="L197" s="370"/>
      <c r="M197" s="370"/>
      <c r="N197" s="370"/>
      <c r="O197" s="370"/>
      <c r="P197" s="370"/>
      <c r="Q197" s="370"/>
    </row>
    <row r="198" spans="1:17" s="122" customFormat="1" ht="34.5" thickBot="1" x14ac:dyDescent="0.25">
      <c r="A198" s="2052">
        <v>0</v>
      </c>
      <c r="B198" s="2054" t="s">
        <v>172</v>
      </c>
      <c r="C198" s="2030" t="s">
        <v>1856</v>
      </c>
      <c r="D198" s="1661" t="s">
        <v>1759</v>
      </c>
      <c r="E198" s="1986">
        <v>18000</v>
      </c>
      <c r="F198" s="2055">
        <v>18000</v>
      </c>
      <c r="G198" s="3085" t="s">
        <v>2317</v>
      </c>
      <c r="I198" s="370"/>
      <c r="J198" s="370"/>
      <c r="K198" s="370"/>
      <c r="L198" s="370"/>
      <c r="M198" s="370"/>
      <c r="N198" s="370"/>
      <c r="O198" s="370"/>
      <c r="P198" s="370"/>
      <c r="Q198" s="370"/>
    </row>
    <row r="199" spans="1:17" ht="12" customHeight="1" x14ac:dyDescent="0.2">
      <c r="A199" s="678"/>
      <c r="B199" s="585"/>
      <c r="C199" s="586"/>
      <c r="D199" s="1023"/>
      <c r="E199" s="678"/>
      <c r="F199" s="678"/>
      <c r="G199" s="222"/>
      <c r="H199" s="122"/>
      <c r="I199" s="370"/>
      <c r="J199" s="370"/>
      <c r="K199" s="370"/>
    </row>
    <row r="200" spans="1:17" ht="18" customHeight="1" x14ac:dyDescent="0.2">
      <c r="B200" s="110" t="s">
        <v>915</v>
      </c>
      <c r="C200" s="110"/>
      <c r="D200" s="110"/>
      <c r="E200" s="110"/>
      <c r="F200" s="110"/>
      <c r="G200" s="110"/>
      <c r="H200" s="222"/>
      <c r="I200" s="121"/>
      <c r="J200" s="121"/>
      <c r="K200" s="121"/>
    </row>
    <row r="201" spans="1:17" ht="12" customHeight="1" thickBot="1" x14ac:dyDescent="0.25">
      <c r="B201" s="5"/>
      <c r="C201" s="7"/>
      <c r="D201" s="5"/>
      <c r="E201" s="34"/>
      <c r="F201" s="34"/>
      <c r="G201" s="433" t="s">
        <v>165</v>
      </c>
      <c r="H201" s="110"/>
      <c r="I201" s="121"/>
      <c r="J201" s="121"/>
      <c r="K201" s="121"/>
    </row>
    <row r="202" spans="1:17" ht="15.75" customHeight="1" x14ac:dyDescent="0.2">
      <c r="A202" s="3332" t="s">
        <v>1453</v>
      </c>
      <c r="B202" s="3351" t="s">
        <v>171</v>
      </c>
      <c r="C202" s="3361" t="s">
        <v>211</v>
      </c>
      <c r="D202" s="3353" t="s">
        <v>144</v>
      </c>
      <c r="E202" s="3340" t="s">
        <v>1568</v>
      </c>
      <c r="F202" s="3342" t="s">
        <v>1454</v>
      </c>
      <c r="G202" s="3363" t="s">
        <v>186</v>
      </c>
      <c r="H202" s="69"/>
      <c r="I202" s="121"/>
      <c r="J202" s="121"/>
      <c r="K202" s="121"/>
    </row>
    <row r="203" spans="1:17" ht="12" thickBot="1" x14ac:dyDescent="0.25">
      <c r="A203" s="3333"/>
      <c r="B203" s="3352"/>
      <c r="C203" s="3362"/>
      <c r="D203" s="3354"/>
      <c r="E203" s="3341"/>
      <c r="F203" s="3377"/>
      <c r="G203" s="3364"/>
      <c r="H203" s="122"/>
      <c r="I203" s="121"/>
      <c r="J203" s="121"/>
      <c r="K203" s="121"/>
    </row>
    <row r="204" spans="1:17" s="132" customFormat="1" ht="15.75" customHeight="1" thickBot="1" x14ac:dyDescent="0.25">
      <c r="A204" s="62">
        <f>SUM(A205:A210)</f>
        <v>4222</v>
      </c>
      <c r="B204" s="607" t="s">
        <v>172</v>
      </c>
      <c r="C204" s="608" t="s">
        <v>169</v>
      </c>
      <c r="D204" s="954" t="s">
        <v>174</v>
      </c>
      <c r="E204" s="62">
        <f>SUM(E205:E210)</f>
        <v>1574.2</v>
      </c>
      <c r="F204" s="62">
        <f>SUM(F205:F210)</f>
        <v>1574.2</v>
      </c>
      <c r="G204" s="1246" t="s">
        <v>167</v>
      </c>
      <c r="H204" s="422"/>
      <c r="I204" s="994"/>
      <c r="J204" s="994"/>
      <c r="K204" s="994"/>
      <c r="L204" s="994"/>
      <c r="M204" s="994"/>
      <c r="N204" s="994"/>
      <c r="O204" s="994"/>
      <c r="P204" s="994"/>
      <c r="Q204" s="994"/>
    </row>
    <row r="205" spans="1:17" ht="22.5" x14ac:dyDescent="0.2">
      <c r="A205" s="2056">
        <v>167</v>
      </c>
      <c r="B205" s="1220" t="s">
        <v>173</v>
      </c>
      <c r="C205" s="1324" t="s">
        <v>1354</v>
      </c>
      <c r="D205" s="1223" t="s">
        <v>969</v>
      </c>
      <c r="E205" s="1364">
        <v>167</v>
      </c>
      <c r="F205" s="380">
        <v>167</v>
      </c>
      <c r="G205" s="1093"/>
      <c r="H205" s="122"/>
      <c r="I205" s="121"/>
      <c r="J205" s="121"/>
      <c r="K205" s="121"/>
    </row>
    <row r="206" spans="1:17" ht="22.5" x14ac:dyDescent="0.2">
      <c r="A206" s="593"/>
      <c r="B206" s="1221" t="s">
        <v>173</v>
      </c>
      <c r="C206" s="1327" t="s">
        <v>1354</v>
      </c>
      <c r="D206" s="2057" t="s">
        <v>1761</v>
      </c>
      <c r="E206" s="2058">
        <v>250</v>
      </c>
      <c r="F206" s="1323">
        <v>250</v>
      </c>
      <c r="G206" s="932"/>
      <c r="H206" s="122"/>
      <c r="I206" s="121"/>
      <c r="J206" s="121"/>
      <c r="K206" s="121"/>
    </row>
    <row r="207" spans="1:17" ht="22.5" x14ac:dyDescent="0.2">
      <c r="A207" s="593">
        <v>1000</v>
      </c>
      <c r="B207" s="1322" t="s">
        <v>173</v>
      </c>
      <c r="C207" s="1327" t="s">
        <v>1355</v>
      </c>
      <c r="D207" s="1328" t="s">
        <v>1066</v>
      </c>
      <c r="E207" s="929">
        <v>1000</v>
      </c>
      <c r="F207" s="1323">
        <v>1000</v>
      </c>
      <c r="G207" s="932"/>
      <c r="H207" s="122"/>
      <c r="I207" s="121"/>
      <c r="J207" s="121"/>
      <c r="K207" s="121"/>
    </row>
    <row r="208" spans="1:17" ht="22.5" x14ac:dyDescent="0.2">
      <c r="A208" s="928">
        <v>0</v>
      </c>
      <c r="B208" s="1322" t="s">
        <v>173</v>
      </c>
      <c r="C208" s="1327" t="s">
        <v>1355</v>
      </c>
      <c r="D208" s="1328" t="s">
        <v>1358</v>
      </c>
      <c r="E208" s="930"/>
      <c r="F208" s="1323"/>
      <c r="G208" s="932"/>
      <c r="H208" s="122"/>
      <c r="I208" s="121"/>
      <c r="J208" s="121"/>
      <c r="K208" s="121"/>
    </row>
    <row r="209" spans="1:17" ht="22.5" x14ac:dyDescent="0.2">
      <c r="A209" s="589">
        <v>305.5</v>
      </c>
      <c r="B209" s="1221" t="s">
        <v>173</v>
      </c>
      <c r="C209" s="1326" t="s">
        <v>1356</v>
      </c>
      <c r="D209" s="1224" t="s">
        <v>1065</v>
      </c>
      <c r="E209" s="879">
        <v>157.19999999999999</v>
      </c>
      <c r="F209" s="85">
        <v>157.19999999999999</v>
      </c>
      <c r="G209" s="740"/>
      <c r="H209" s="122"/>
      <c r="I209" s="121"/>
      <c r="J209" s="121"/>
      <c r="K209" s="121"/>
    </row>
    <row r="210" spans="1:17" ht="23.25" thickBot="1" x14ac:dyDescent="0.25">
      <c r="A210" s="1352">
        <v>2749.5</v>
      </c>
      <c r="B210" s="1222" t="s">
        <v>173</v>
      </c>
      <c r="C210" s="1325" t="s">
        <v>1356</v>
      </c>
      <c r="D210" s="1329" t="s">
        <v>1357</v>
      </c>
      <c r="E210" s="1356"/>
      <c r="F210" s="84"/>
      <c r="G210" s="727"/>
      <c r="H210" s="122"/>
      <c r="I210" s="121"/>
      <c r="J210" s="121"/>
      <c r="K210" s="121"/>
    </row>
    <row r="211" spans="1:17" ht="12" customHeight="1" x14ac:dyDescent="0.2">
      <c r="H211" s="122"/>
      <c r="I211" s="121"/>
      <c r="J211" s="121"/>
      <c r="K211" s="121"/>
    </row>
    <row r="212" spans="1:17" s="132" customFormat="1" ht="16.5" customHeight="1" x14ac:dyDescent="0.2">
      <c r="B212" s="652" t="s">
        <v>195</v>
      </c>
      <c r="C212" s="652"/>
      <c r="D212" s="652"/>
      <c r="E212" s="652"/>
      <c r="F212" s="652"/>
      <c r="G212" s="652"/>
      <c r="H212" s="1604"/>
      <c r="I212" s="994"/>
      <c r="J212" s="994"/>
      <c r="K212" s="994"/>
      <c r="L212" s="994"/>
      <c r="M212" s="994"/>
      <c r="N212" s="994"/>
      <c r="O212" s="994"/>
      <c r="P212" s="994"/>
      <c r="Q212" s="994"/>
    </row>
    <row r="213" spans="1:17" ht="12" customHeight="1" thickBot="1" x14ac:dyDescent="0.3">
      <c r="B213" s="2"/>
      <c r="C213" s="2"/>
      <c r="D213" s="2"/>
      <c r="E213" s="162"/>
      <c r="F213" s="162"/>
      <c r="G213" s="162" t="s">
        <v>165</v>
      </c>
      <c r="H213" s="651"/>
      <c r="I213" s="121"/>
      <c r="J213" s="121"/>
      <c r="K213" s="121"/>
    </row>
    <row r="214" spans="1:17" ht="15" customHeight="1" x14ac:dyDescent="0.2">
      <c r="A214" s="3332" t="s">
        <v>1453</v>
      </c>
      <c r="B214" s="3344" t="s">
        <v>166</v>
      </c>
      <c r="C214" s="3346" t="s">
        <v>194</v>
      </c>
      <c r="D214" s="3348" t="s">
        <v>187</v>
      </c>
      <c r="E214" s="3340" t="s">
        <v>1568</v>
      </c>
      <c r="F214" s="3342" t="s">
        <v>1454</v>
      </c>
      <c r="G214" s="3373" t="s">
        <v>186</v>
      </c>
      <c r="H214" s="937"/>
      <c r="I214" s="121"/>
      <c r="J214" s="121"/>
      <c r="K214" s="121"/>
    </row>
    <row r="215" spans="1:17" ht="12" thickBot="1" x14ac:dyDescent="0.25">
      <c r="A215" s="3333"/>
      <c r="B215" s="3369"/>
      <c r="C215" s="3366"/>
      <c r="D215" s="3350"/>
      <c r="E215" s="3341"/>
      <c r="F215" s="3377"/>
      <c r="G215" s="3374"/>
      <c r="H215" s="12"/>
      <c r="I215" s="121"/>
      <c r="J215" s="121"/>
      <c r="K215" s="121"/>
    </row>
    <row r="216" spans="1:17" ht="14.25" customHeight="1" thickBot="1" x14ac:dyDescent="0.25">
      <c r="A216" s="1231">
        <f>A217+A222</f>
        <v>24500</v>
      </c>
      <c r="B216" s="1229" t="s">
        <v>168</v>
      </c>
      <c r="C216" s="1230" t="s">
        <v>169</v>
      </c>
      <c r="D216" s="1234" t="s">
        <v>198</v>
      </c>
      <c r="E216" s="2124">
        <f>E217+E222</f>
        <v>23980</v>
      </c>
      <c r="F216" s="1231">
        <f>+F217+F222</f>
        <v>23980</v>
      </c>
      <c r="G216" s="1246" t="s">
        <v>167</v>
      </c>
      <c r="H216" s="122"/>
      <c r="I216" s="121"/>
      <c r="J216" s="121"/>
      <c r="K216" s="121"/>
    </row>
    <row r="217" spans="1:17" x14ac:dyDescent="0.2">
      <c r="A217" s="80">
        <v>4400</v>
      </c>
      <c r="B217" s="117" t="s">
        <v>172</v>
      </c>
      <c r="C217" s="105" t="s">
        <v>167</v>
      </c>
      <c r="D217" s="106" t="s">
        <v>206</v>
      </c>
      <c r="E217" s="888">
        <f>SUM(E218:E221)</f>
        <v>3950</v>
      </c>
      <c r="F217" s="90">
        <f>SUM(F218:F221)</f>
        <v>3210</v>
      </c>
      <c r="G217" s="91"/>
      <c r="H217" s="122"/>
      <c r="I217" s="121"/>
      <c r="J217" s="121"/>
      <c r="K217" s="121"/>
    </row>
    <row r="218" spans="1:17" ht="33.75" x14ac:dyDescent="0.2">
      <c r="A218" s="82">
        <v>3100</v>
      </c>
      <c r="B218" s="53" t="s">
        <v>172</v>
      </c>
      <c r="C218" s="126">
        <v>40100000000</v>
      </c>
      <c r="D218" s="865" t="s">
        <v>1857</v>
      </c>
      <c r="E218" s="826">
        <v>3000</v>
      </c>
      <c r="F218" s="118">
        <v>2350</v>
      </c>
      <c r="G218" s="3083" t="s">
        <v>1858</v>
      </c>
      <c r="H218" s="122"/>
      <c r="I218" s="121"/>
      <c r="J218" s="121"/>
      <c r="K218" s="121"/>
    </row>
    <row r="219" spans="1:17" ht="12" customHeight="1" x14ac:dyDescent="0.2">
      <c r="A219" s="82">
        <v>300</v>
      </c>
      <c r="B219" s="53" t="s">
        <v>172</v>
      </c>
      <c r="C219" s="359">
        <v>40300000000</v>
      </c>
      <c r="D219" s="865" t="s">
        <v>1859</v>
      </c>
      <c r="E219" s="826">
        <v>300</v>
      </c>
      <c r="F219" s="118">
        <v>300</v>
      </c>
      <c r="G219" s="93"/>
      <c r="H219" s="122"/>
      <c r="I219" s="121"/>
      <c r="J219" s="121"/>
      <c r="K219" s="121"/>
    </row>
    <row r="220" spans="1:17" ht="33.75" x14ac:dyDescent="0.2">
      <c r="A220" s="82">
        <v>500</v>
      </c>
      <c r="B220" s="53" t="s">
        <v>172</v>
      </c>
      <c r="C220" s="359" t="s">
        <v>241</v>
      </c>
      <c r="D220" s="865" t="s">
        <v>207</v>
      </c>
      <c r="E220" s="826">
        <v>350</v>
      </c>
      <c r="F220" s="118">
        <v>260</v>
      </c>
      <c r="G220" s="3083" t="s">
        <v>1858</v>
      </c>
      <c r="H220" s="122"/>
      <c r="I220" s="121"/>
      <c r="J220" s="121"/>
      <c r="K220" s="121"/>
    </row>
    <row r="221" spans="1:17" ht="23.25" thickBot="1" x14ac:dyDescent="0.25">
      <c r="A221" s="82">
        <v>500</v>
      </c>
      <c r="B221" s="53" t="s">
        <v>172</v>
      </c>
      <c r="C221" s="359" t="s">
        <v>242</v>
      </c>
      <c r="D221" s="509" t="s">
        <v>1860</v>
      </c>
      <c r="E221" s="826">
        <v>300</v>
      </c>
      <c r="F221" s="118">
        <v>300</v>
      </c>
      <c r="G221" s="93"/>
      <c r="H221" s="122"/>
      <c r="I221" s="121"/>
      <c r="J221" s="121"/>
      <c r="K221" s="121"/>
    </row>
    <row r="222" spans="1:17" x14ac:dyDescent="0.2">
      <c r="A222" s="80">
        <v>20100</v>
      </c>
      <c r="B222" s="117" t="s">
        <v>172</v>
      </c>
      <c r="C222" s="105" t="s">
        <v>167</v>
      </c>
      <c r="D222" s="106" t="s">
        <v>208</v>
      </c>
      <c r="E222" s="888">
        <f>SUM(E223:E224)</f>
        <v>20030</v>
      </c>
      <c r="F222" s="90">
        <f>SUM(F223:F224)</f>
        <v>20770</v>
      </c>
      <c r="G222" s="91"/>
      <c r="H222" s="122"/>
      <c r="I222" s="121"/>
      <c r="J222" s="121"/>
      <c r="K222" s="121"/>
    </row>
    <row r="223" spans="1:17" ht="22.5" x14ac:dyDescent="0.2">
      <c r="A223" s="82">
        <v>3020</v>
      </c>
      <c r="B223" s="53" t="s">
        <v>172</v>
      </c>
      <c r="C223" s="359" t="s">
        <v>243</v>
      </c>
      <c r="D223" s="550" t="s">
        <v>209</v>
      </c>
      <c r="E223" s="826">
        <v>2950</v>
      </c>
      <c r="F223" s="118">
        <v>2770</v>
      </c>
      <c r="G223" s="3188" t="s">
        <v>1861</v>
      </c>
      <c r="H223" s="122"/>
      <c r="I223" s="121"/>
      <c r="J223" s="121"/>
      <c r="K223" s="121"/>
      <c r="L223" s="12"/>
      <c r="M223" s="12"/>
      <c r="N223" s="12"/>
      <c r="O223" s="12"/>
      <c r="P223" s="12"/>
      <c r="Q223" s="12"/>
    </row>
    <row r="224" spans="1:17" ht="23.25" thickBot="1" x14ac:dyDescent="0.25">
      <c r="A224" s="81">
        <v>17080</v>
      </c>
      <c r="B224" s="357" t="s">
        <v>172</v>
      </c>
      <c r="C224" s="863" t="s">
        <v>244</v>
      </c>
      <c r="D224" s="546" t="s">
        <v>210</v>
      </c>
      <c r="E224" s="847">
        <v>17080</v>
      </c>
      <c r="F224" s="864">
        <v>18000</v>
      </c>
      <c r="G224" s="3189" t="s">
        <v>1861</v>
      </c>
      <c r="H224" s="122"/>
      <c r="I224" s="121"/>
      <c r="J224" s="121"/>
      <c r="K224" s="121"/>
      <c r="L224" s="12"/>
      <c r="M224" s="12"/>
      <c r="N224" s="12"/>
      <c r="O224" s="12"/>
      <c r="P224" s="12"/>
      <c r="Q224" s="12"/>
    </row>
    <row r="225" spans="1:17" x14ac:dyDescent="0.2">
      <c r="B225" s="862"/>
      <c r="C225" s="862"/>
      <c r="D225" s="862"/>
      <c r="E225" s="862"/>
      <c r="F225" s="862"/>
      <c r="G225" s="862"/>
      <c r="H225" s="370"/>
      <c r="L225" s="12"/>
      <c r="M225" s="12"/>
      <c r="N225" s="12"/>
      <c r="O225" s="12"/>
      <c r="P225" s="12"/>
      <c r="Q225" s="12"/>
    </row>
    <row r="226" spans="1:17" x14ac:dyDescent="0.2">
      <c r="A226" s="3375"/>
      <c r="B226" s="3375"/>
      <c r="C226" s="3375"/>
      <c r="D226" s="3375"/>
      <c r="E226" s="3375"/>
      <c r="F226" s="3375"/>
      <c r="G226" s="12"/>
      <c r="H226" s="769"/>
      <c r="L226" s="12"/>
      <c r="M226" s="12"/>
      <c r="N226" s="12"/>
      <c r="O226" s="12"/>
      <c r="P226" s="12"/>
      <c r="Q226" s="12"/>
    </row>
    <row r="227" spans="1:17" x14ac:dyDescent="0.2">
      <c r="A227" s="2141"/>
      <c r="B227" s="2141"/>
      <c r="C227" s="2141"/>
      <c r="E227" s="12"/>
      <c r="F227" s="12"/>
      <c r="G227" s="12"/>
      <c r="L227" s="12"/>
      <c r="M227" s="12"/>
      <c r="N227" s="12"/>
      <c r="O227" s="12"/>
      <c r="P227" s="12"/>
      <c r="Q227" s="12"/>
    </row>
    <row r="228" spans="1:17" x14ac:dyDescent="0.2">
      <c r="A228" s="3375"/>
      <c r="B228" s="3375"/>
      <c r="C228" s="3375"/>
      <c r="D228" s="3376"/>
      <c r="E228" s="3376"/>
      <c r="F228" s="3376"/>
      <c r="G228" s="12"/>
      <c r="L228" s="12"/>
      <c r="M228" s="12"/>
      <c r="N228" s="12"/>
      <c r="O228" s="12"/>
      <c r="P228" s="12"/>
      <c r="Q228" s="12"/>
    </row>
    <row r="229" spans="1:17" x14ac:dyDescent="0.2">
      <c r="A229" s="2141"/>
      <c r="B229" s="2141"/>
      <c r="C229" s="2141"/>
      <c r="E229" s="12"/>
      <c r="F229" s="12"/>
      <c r="G229" s="12"/>
      <c r="L229" s="12"/>
      <c r="M229" s="12"/>
      <c r="N229" s="12"/>
      <c r="O229" s="12"/>
      <c r="P229" s="12"/>
      <c r="Q229" s="12"/>
    </row>
    <row r="230" spans="1:17" x14ac:dyDescent="0.2">
      <c r="A230" s="3375"/>
      <c r="B230" s="3375"/>
      <c r="C230" s="3375"/>
      <c r="D230" s="3375"/>
      <c r="E230" s="3375"/>
      <c r="F230" s="3375"/>
      <c r="G230" s="12"/>
      <c r="L230" s="12"/>
      <c r="M230" s="12"/>
      <c r="N230" s="12"/>
      <c r="O230" s="12"/>
      <c r="P230" s="12"/>
      <c r="Q230" s="12"/>
    </row>
    <row r="231" spans="1:17" x14ac:dyDescent="0.2">
      <c r="A231" s="2141"/>
      <c r="B231" s="2141"/>
      <c r="C231" s="2141"/>
      <c r="D231" s="319"/>
      <c r="E231" s="12"/>
      <c r="F231" s="12"/>
      <c r="G231" s="12"/>
      <c r="L231" s="12"/>
      <c r="M231" s="12"/>
      <c r="N231" s="12"/>
      <c r="O231" s="12"/>
      <c r="P231" s="12"/>
      <c r="Q231" s="12"/>
    </row>
    <row r="232" spans="1:17" x14ac:dyDescent="0.2">
      <c r="A232" s="132"/>
      <c r="D232" s="460"/>
      <c r="E232" s="12"/>
      <c r="F232" s="12"/>
      <c r="G232" s="12"/>
      <c r="L232" s="12"/>
      <c r="M232" s="12"/>
      <c r="N232" s="12"/>
      <c r="O232" s="12"/>
      <c r="P232" s="12"/>
      <c r="Q232" s="12"/>
    </row>
  </sheetData>
  <mergeCells count="79">
    <mergeCell ref="F175:F176"/>
    <mergeCell ref="G175:G176"/>
    <mergeCell ref="D187:G187"/>
    <mergeCell ref="A175:A176"/>
    <mergeCell ref="B175:B176"/>
    <mergeCell ref="C175:C176"/>
    <mergeCell ref="D175:D176"/>
    <mergeCell ref="E175:E176"/>
    <mergeCell ref="C5:E5"/>
    <mergeCell ref="B7:B8"/>
    <mergeCell ref="C7:C8"/>
    <mergeCell ref="D7:D8"/>
    <mergeCell ref="E7:E8"/>
    <mergeCell ref="A3:H3"/>
    <mergeCell ref="A1:H1"/>
    <mergeCell ref="G20:G21"/>
    <mergeCell ref="A32:A33"/>
    <mergeCell ref="B32:B33"/>
    <mergeCell ref="C32:C33"/>
    <mergeCell ref="D32:D33"/>
    <mergeCell ref="E32:E33"/>
    <mergeCell ref="F32:F33"/>
    <mergeCell ref="G32:G33"/>
    <mergeCell ref="A20:A21"/>
    <mergeCell ref="B20:B21"/>
    <mergeCell ref="C20:C21"/>
    <mergeCell ref="D20:D21"/>
    <mergeCell ref="E20:E21"/>
    <mergeCell ref="F20:F21"/>
    <mergeCell ref="H32:H33"/>
    <mergeCell ref="A67:A68"/>
    <mergeCell ref="B67:B68"/>
    <mergeCell ref="C67:C68"/>
    <mergeCell ref="D67:D68"/>
    <mergeCell ref="E67:E68"/>
    <mergeCell ref="F67:F68"/>
    <mergeCell ref="G67:G68"/>
    <mergeCell ref="H67:H68"/>
    <mergeCell ref="G103:G104"/>
    <mergeCell ref="A129:A130"/>
    <mergeCell ref="B129:B130"/>
    <mergeCell ref="C129:C130"/>
    <mergeCell ref="D129:D130"/>
    <mergeCell ref="E129:E130"/>
    <mergeCell ref="F129:F130"/>
    <mergeCell ref="G129:G130"/>
    <mergeCell ref="A103:A104"/>
    <mergeCell ref="B103:B104"/>
    <mergeCell ref="C103:C104"/>
    <mergeCell ref="D103:D104"/>
    <mergeCell ref="E103:E104"/>
    <mergeCell ref="F103:F104"/>
    <mergeCell ref="G191:G192"/>
    <mergeCell ref="A202:A203"/>
    <mergeCell ref="B202:B203"/>
    <mergeCell ref="C202:C203"/>
    <mergeCell ref="D202:D203"/>
    <mergeCell ref="E202:E203"/>
    <mergeCell ref="F202:F203"/>
    <mergeCell ref="G202:G203"/>
    <mergeCell ref="A191:A192"/>
    <mergeCell ref="B191:B192"/>
    <mergeCell ref="C191:C192"/>
    <mergeCell ref="D191:D192"/>
    <mergeCell ref="E191:E192"/>
    <mergeCell ref="F191:F192"/>
    <mergeCell ref="A230:C230"/>
    <mergeCell ref="D230:F230"/>
    <mergeCell ref="A214:A215"/>
    <mergeCell ref="B214:B215"/>
    <mergeCell ref="C214:C215"/>
    <mergeCell ref="D214:D215"/>
    <mergeCell ref="E214:E215"/>
    <mergeCell ref="F214:F215"/>
    <mergeCell ref="G214:G215"/>
    <mergeCell ref="A226:C226"/>
    <mergeCell ref="D226:F226"/>
    <mergeCell ref="A228:C228"/>
    <mergeCell ref="D228:F22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6" manualBreakCount="6">
    <brk id="63" max="16383" man="1"/>
    <brk id="125" max="16383" man="1"/>
    <brk id="173" max="7" man="1"/>
    <brk id="211" max="7" man="1"/>
    <brk id="224" max="7" man="1"/>
    <brk id="226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60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7.85546875" style="163" bestFit="1" customWidth="1"/>
    <col min="2" max="2" width="3.7109375" style="163" customWidth="1"/>
    <col min="3" max="5" width="5.42578125" style="163" customWidth="1"/>
    <col min="6" max="6" width="20.7109375" style="163" customWidth="1"/>
    <col min="7" max="7" width="31" style="163" customWidth="1"/>
    <col min="8" max="8" width="12.7109375" style="163" customWidth="1"/>
    <col min="9" max="16384" width="9.140625" style="163"/>
  </cols>
  <sheetData>
    <row r="1" spans="1:11" s="12" customFormat="1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3282"/>
    </row>
    <row r="2" spans="1:11" ht="8.25" customHeight="1" x14ac:dyDescent="0.2"/>
    <row r="3" spans="1:11" ht="15.75" x14ac:dyDescent="0.25">
      <c r="A3" s="3388" t="s">
        <v>1587</v>
      </c>
      <c r="B3" s="3388"/>
      <c r="C3" s="3388"/>
      <c r="D3" s="3388"/>
      <c r="E3" s="3388"/>
      <c r="F3" s="3388"/>
      <c r="G3" s="3388"/>
      <c r="H3" s="3388"/>
    </row>
    <row r="4" spans="1:11" ht="12" customHeight="1" x14ac:dyDescent="0.25">
      <c r="A4" s="789"/>
      <c r="B4" s="789"/>
      <c r="C4" s="789"/>
      <c r="D4" s="789"/>
      <c r="E4" s="789"/>
      <c r="F4" s="789"/>
      <c r="G4" s="789"/>
      <c r="H4" s="789"/>
      <c r="J4" s="168"/>
    </row>
    <row r="5" spans="1:11" ht="15.75" x14ac:dyDescent="0.25">
      <c r="A5" s="3314" t="s">
        <v>14</v>
      </c>
      <c r="B5" s="3314"/>
      <c r="C5" s="3314"/>
      <c r="D5" s="3314"/>
      <c r="E5" s="3314"/>
      <c r="F5" s="3314"/>
      <c r="G5" s="3314"/>
      <c r="H5" s="3314"/>
      <c r="J5" s="168"/>
    </row>
    <row r="6" spans="1:11" ht="12.75" customHeight="1" thickBot="1" x14ac:dyDescent="0.25">
      <c r="B6" s="164"/>
      <c r="C6" s="165"/>
      <c r="D6" s="165"/>
      <c r="E6" s="165"/>
      <c r="F6" s="165"/>
      <c r="G6" s="165"/>
      <c r="H6" s="166" t="s">
        <v>185</v>
      </c>
      <c r="J6" s="168"/>
    </row>
    <row r="7" spans="1:11" s="1612" customFormat="1" ht="17.25" customHeight="1" thickBot="1" x14ac:dyDescent="0.25">
      <c r="A7" s="1611" t="s">
        <v>1453</v>
      </c>
      <c r="B7" s="3305" t="s">
        <v>18</v>
      </c>
      <c r="C7" s="3306"/>
      <c r="D7" s="3306"/>
      <c r="E7" s="3307"/>
      <c r="F7" s="3306" t="s">
        <v>16</v>
      </c>
      <c r="G7" s="3307"/>
      <c r="H7" s="3208" t="s">
        <v>1454</v>
      </c>
      <c r="J7" s="2132"/>
    </row>
    <row r="8" spans="1:11" s="1612" customFormat="1" ht="13.5" thickBot="1" x14ac:dyDescent="0.25">
      <c r="A8" s="2223">
        <f>SUM(A9:A53)</f>
        <v>20282.939999999995</v>
      </c>
      <c r="B8" s="1614" t="s">
        <v>172</v>
      </c>
      <c r="C8" s="1615" t="s">
        <v>17</v>
      </c>
      <c r="D8" s="1616" t="s">
        <v>179</v>
      </c>
      <c r="E8" s="1617" t="s">
        <v>180</v>
      </c>
      <c r="F8" s="3389" t="s">
        <v>15</v>
      </c>
      <c r="G8" s="3390"/>
      <c r="H8" s="1950">
        <f>SUM(H9:H53)</f>
        <v>21499.999999999996</v>
      </c>
      <c r="J8" s="2132"/>
    </row>
    <row r="9" spans="1:11" s="1612" customFormat="1" ht="12.75" customHeight="1" x14ac:dyDescent="0.2">
      <c r="A9" s="2224">
        <v>878.59</v>
      </c>
      <c r="B9" s="1933" t="s">
        <v>173</v>
      </c>
      <c r="C9" s="1995">
        <v>1401</v>
      </c>
      <c r="D9" s="1996">
        <v>3121</v>
      </c>
      <c r="E9" s="1997">
        <v>2122</v>
      </c>
      <c r="F9" s="3391" t="s">
        <v>103</v>
      </c>
      <c r="G9" s="3392"/>
      <c r="H9" s="2926">
        <v>878.59</v>
      </c>
      <c r="J9" s="1998"/>
      <c r="K9" s="1998"/>
    </row>
    <row r="10" spans="1:11" s="1612" customFormat="1" x14ac:dyDescent="0.2">
      <c r="A10" s="2225">
        <v>280.94</v>
      </c>
      <c r="B10" s="1941" t="s">
        <v>173</v>
      </c>
      <c r="C10" s="1999">
        <v>1402</v>
      </c>
      <c r="D10" s="2000">
        <v>3121</v>
      </c>
      <c r="E10" s="2001">
        <v>2122</v>
      </c>
      <c r="F10" s="3381" t="s">
        <v>105</v>
      </c>
      <c r="G10" s="3382"/>
      <c r="H10" s="2930">
        <v>313.98</v>
      </c>
      <c r="J10" s="1998"/>
      <c r="K10" s="1998"/>
    </row>
    <row r="11" spans="1:11" s="1612" customFormat="1" x14ac:dyDescent="0.2">
      <c r="A11" s="2225">
        <v>105.6</v>
      </c>
      <c r="B11" s="1941" t="s">
        <v>173</v>
      </c>
      <c r="C11" s="1999">
        <v>1403</v>
      </c>
      <c r="D11" s="2000">
        <v>3121</v>
      </c>
      <c r="E11" s="2001">
        <v>2122</v>
      </c>
      <c r="F11" s="3381" t="s">
        <v>85</v>
      </c>
      <c r="G11" s="3382"/>
      <c r="H11" s="2930">
        <v>106.23</v>
      </c>
      <c r="J11" s="1998"/>
      <c r="K11" s="1998"/>
    </row>
    <row r="12" spans="1:11" s="1612" customFormat="1" x14ac:dyDescent="0.2">
      <c r="A12" s="2225">
        <v>699.97</v>
      </c>
      <c r="B12" s="1941" t="s">
        <v>173</v>
      </c>
      <c r="C12" s="1999">
        <v>1405</v>
      </c>
      <c r="D12" s="2000">
        <v>3121</v>
      </c>
      <c r="E12" s="2001">
        <v>2122</v>
      </c>
      <c r="F12" s="3381" t="s">
        <v>146</v>
      </c>
      <c r="G12" s="3382"/>
      <c r="H12" s="2930">
        <v>742.64</v>
      </c>
      <c r="J12" s="1998"/>
      <c r="K12" s="1998"/>
    </row>
    <row r="13" spans="1:11" s="1612" customFormat="1" x14ac:dyDescent="0.2">
      <c r="A13" s="2225">
        <v>80.27</v>
      </c>
      <c r="B13" s="1941" t="s">
        <v>173</v>
      </c>
      <c r="C13" s="1999">
        <v>1406</v>
      </c>
      <c r="D13" s="2000">
        <v>3121</v>
      </c>
      <c r="E13" s="2001">
        <v>2122</v>
      </c>
      <c r="F13" s="3381" t="s">
        <v>61</v>
      </c>
      <c r="G13" s="3382"/>
      <c r="H13" s="2930">
        <v>82.97</v>
      </c>
      <c r="J13" s="1998"/>
      <c r="K13" s="1998"/>
    </row>
    <row r="14" spans="1:11" s="1612" customFormat="1" x14ac:dyDescent="0.2">
      <c r="A14" s="2225">
        <v>275.29000000000002</v>
      </c>
      <c r="B14" s="1941" t="s">
        <v>173</v>
      </c>
      <c r="C14" s="1999">
        <v>1407</v>
      </c>
      <c r="D14" s="2000">
        <v>3121</v>
      </c>
      <c r="E14" s="2001">
        <v>2122</v>
      </c>
      <c r="F14" s="3381" t="s">
        <v>125</v>
      </c>
      <c r="G14" s="3382"/>
      <c r="H14" s="2930">
        <v>261.05</v>
      </c>
      <c r="J14" s="1998"/>
      <c r="K14" s="1998"/>
    </row>
    <row r="15" spans="1:11" s="1612" customFormat="1" x14ac:dyDescent="0.2">
      <c r="A15" s="2225">
        <v>823.6</v>
      </c>
      <c r="B15" s="1941" t="s">
        <v>173</v>
      </c>
      <c r="C15" s="1999">
        <v>1409</v>
      </c>
      <c r="D15" s="2000">
        <v>3121</v>
      </c>
      <c r="E15" s="2001">
        <v>2122</v>
      </c>
      <c r="F15" s="3381" t="s">
        <v>203</v>
      </c>
      <c r="G15" s="3382"/>
      <c r="H15" s="2930">
        <v>900.95</v>
      </c>
      <c r="J15" s="1998"/>
      <c r="K15" s="1998"/>
    </row>
    <row r="16" spans="1:11" s="1612" customFormat="1" x14ac:dyDescent="0.2">
      <c r="A16" s="2225">
        <v>261.11</v>
      </c>
      <c r="B16" s="1941" t="s">
        <v>173</v>
      </c>
      <c r="C16" s="1999">
        <v>1410</v>
      </c>
      <c r="D16" s="2000">
        <v>3121</v>
      </c>
      <c r="E16" s="2001">
        <v>2122</v>
      </c>
      <c r="F16" s="3381" t="s">
        <v>1862</v>
      </c>
      <c r="G16" s="3382"/>
      <c r="H16" s="2930">
        <v>267.94</v>
      </c>
      <c r="J16" s="1998"/>
      <c r="K16" s="1998"/>
    </row>
    <row r="17" spans="1:11" s="1612" customFormat="1" x14ac:dyDescent="0.2">
      <c r="A17" s="2225">
        <v>617.94000000000005</v>
      </c>
      <c r="B17" s="1941" t="s">
        <v>173</v>
      </c>
      <c r="C17" s="1999">
        <v>1411</v>
      </c>
      <c r="D17" s="2000">
        <v>3121</v>
      </c>
      <c r="E17" s="2001">
        <v>2122</v>
      </c>
      <c r="F17" s="3381" t="s">
        <v>145</v>
      </c>
      <c r="G17" s="3382"/>
      <c r="H17" s="2930">
        <v>641.22</v>
      </c>
      <c r="J17" s="1998"/>
      <c r="K17" s="1998"/>
    </row>
    <row r="18" spans="1:11" s="1612" customFormat="1" x14ac:dyDescent="0.2">
      <c r="A18" s="2225">
        <v>266.02</v>
      </c>
      <c r="B18" s="1941" t="s">
        <v>173</v>
      </c>
      <c r="C18" s="1999">
        <v>1412</v>
      </c>
      <c r="D18" s="2002">
        <v>3122</v>
      </c>
      <c r="E18" s="2001">
        <v>2122</v>
      </c>
      <c r="F18" s="3381" t="s">
        <v>156</v>
      </c>
      <c r="G18" s="3382"/>
      <c r="H18" s="2930">
        <v>296.51</v>
      </c>
      <c r="J18" s="1998"/>
      <c r="K18" s="1998"/>
    </row>
    <row r="19" spans="1:11" s="1612" customFormat="1" x14ac:dyDescent="0.2">
      <c r="A19" s="2225">
        <v>320.8</v>
      </c>
      <c r="B19" s="1941" t="s">
        <v>173</v>
      </c>
      <c r="C19" s="1999">
        <v>1413</v>
      </c>
      <c r="D19" s="2002">
        <v>3122</v>
      </c>
      <c r="E19" s="2001">
        <v>2122</v>
      </c>
      <c r="F19" s="3381" t="s">
        <v>154</v>
      </c>
      <c r="G19" s="3382"/>
      <c r="H19" s="2930">
        <v>329.01</v>
      </c>
      <c r="J19" s="1998"/>
      <c r="K19" s="1998"/>
    </row>
    <row r="20" spans="1:11" s="1612" customFormat="1" x14ac:dyDescent="0.2">
      <c r="A20" s="2225">
        <v>303.14</v>
      </c>
      <c r="B20" s="1941" t="s">
        <v>173</v>
      </c>
      <c r="C20" s="1999">
        <v>1414</v>
      </c>
      <c r="D20" s="2002">
        <v>3122</v>
      </c>
      <c r="E20" s="2001">
        <v>2122</v>
      </c>
      <c r="F20" s="3381" t="s">
        <v>196</v>
      </c>
      <c r="G20" s="3382"/>
      <c r="H20" s="2930">
        <v>307.61</v>
      </c>
      <c r="J20" s="1998"/>
      <c r="K20" s="1998"/>
    </row>
    <row r="21" spans="1:11" s="1612" customFormat="1" x14ac:dyDescent="0.2">
      <c r="A21" s="2225">
        <v>396.84</v>
      </c>
      <c r="B21" s="1941" t="s">
        <v>173</v>
      </c>
      <c r="C21" s="1999">
        <v>1418</v>
      </c>
      <c r="D21" s="2002">
        <v>3122</v>
      </c>
      <c r="E21" s="2001">
        <v>2122</v>
      </c>
      <c r="F21" s="3381" t="s">
        <v>108</v>
      </c>
      <c r="G21" s="3382"/>
      <c r="H21" s="2930">
        <v>450</v>
      </c>
      <c r="J21" s="1998"/>
      <c r="K21" s="1998"/>
    </row>
    <row r="22" spans="1:11" s="1612" customFormat="1" x14ac:dyDescent="0.2">
      <c r="A22" s="2225">
        <v>89.23</v>
      </c>
      <c r="B22" s="1941" t="s">
        <v>173</v>
      </c>
      <c r="C22" s="1999">
        <v>1420</v>
      </c>
      <c r="D22" s="2002">
        <v>3122</v>
      </c>
      <c r="E22" s="2001">
        <v>2122</v>
      </c>
      <c r="F22" s="3381" t="s">
        <v>147</v>
      </c>
      <c r="G22" s="3382"/>
      <c r="H22" s="2930">
        <v>90</v>
      </c>
      <c r="J22" s="1998"/>
      <c r="K22" s="1998"/>
    </row>
    <row r="23" spans="1:11" s="1612" customFormat="1" x14ac:dyDescent="0.2">
      <c r="A23" s="2225">
        <v>131.82</v>
      </c>
      <c r="B23" s="1941" t="s">
        <v>173</v>
      </c>
      <c r="C23" s="1999">
        <v>1421</v>
      </c>
      <c r="D23" s="2002">
        <v>3122</v>
      </c>
      <c r="E23" s="2001">
        <v>2122</v>
      </c>
      <c r="F23" s="3381" t="s">
        <v>148</v>
      </c>
      <c r="G23" s="3382"/>
      <c r="H23" s="2930">
        <v>305.89999999999998</v>
      </c>
      <c r="J23" s="1998"/>
      <c r="K23" s="1998"/>
    </row>
    <row r="24" spans="1:11" s="1612" customFormat="1" x14ac:dyDescent="0.2">
      <c r="A24" s="2225">
        <v>12.04</v>
      </c>
      <c r="B24" s="1941" t="s">
        <v>173</v>
      </c>
      <c r="C24" s="1999">
        <v>1422</v>
      </c>
      <c r="D24" s="2002">
        <v>3122</v>
      </c>
      <c r="E24" s="2001">
        <v>2122</v>
      </c>
      <c r="F24" s="3381" t="s">
        <v>64</v>
      </c>
      <c r="G24" s="3382"/>
      <c r="H24" s="2930">
        <v>13.95</v>
      </c>
      <c r="J24" s="1998"/>
      <c r="K24" s="1998"/>
    </row>
    <row r="25" spans="1:11" s="1612" customFormat="1" x14ac:dyDescent="0.2">
      <c r="A25" s="2225">
        <v>809</v>
      </c>
      <c r="B25" s="1941" t="s">
        <v>173</v>
      </c>
      <c r="C25" s="1999">
        <v>1424</v>
      </c>
      <c r="D25" s="2002">
        <v>3122</v>
      </c>
      <c r="E25" s="2001">
        <v>2122</v>
      </c>
      <c r="F25" s="3381" t="s">
        <v>111</v>
      </c>
      <c r="G25" s="3382"/>
      <c r="H25" s="2930">
        <v>811</v>
      </c>
      <c r="J25" s="1998"/>
      <c r="K25" s="1998"/>
    </row>
    <row r="26" spans="1:11" s="1612" customFormat="1" x14ac:dyDescent="0.2">
      <c r="A26" s="2225">
        <v>395.43</v>
      </c>
      <c r="B26" s="1941" t="s">
        <v>173</v>
      </c>
      <c r="C26" s="1999">
        <v>1425</v>
      </c>
      <c r="D26" s="2002">
        <v>3122</v>
      </c>
      <c r="E26" s="2001">
        <v>2122</v>
      </c>
      <c r="F26" s="3381" t="s">
        <v>113</v>
      </c>
      <c r="G26" s="3382"/>
      <c r="H26" s="2930">
        <v>580</v>
      </c>
      <c r="J26" s="1998"/>
      <c r="K26" s="1998"/>
    </row>
    <row r="27" spans="1:11" s="1612" customFormat="1" x14ac:dyDescent="0.2">
      <c r="A27" s="2225">
        <v>962.21</v>
      </c>
      <c r="B27" s="1941" t="s">
        <v>173</v>
      </c>
      <c r="C27" s="1999">
        <v>1427</v>
      </c>
      <c r="D27" s="2002">
        <v>3122</v>
      </c>
      <c r="E27" s="2001">
        <v>2122</v>
      </c>
      <c r="F27" s="3381" t="s">
        <v>88</v>
      </c>
      <c r="G27" s="3382"/>
      <c r="H27" s="2930">
        <v>1005.42</v>
      </c>
      <c r="J27" s="1998"/>
      <c r="K27" s="1998"/>
    </row>
    <row r="28" spans="1:11" s="1612" customFormat="1" x14ac:dyDescent="0.2">
      <c r="A28" s="2225">
        <v>144.9</v>
      </c>
      <c r="B28" s="1941" t="s">
        <v>173</v>
      </c>
      <c r="C28" s="1999">
        <v>1428</v>
      </c>
      <c r="D28" s="2002">
        <v>3122</v>
      </c>
      <c r="E28" s="2001">
        <v>2122</v>
      </c>
      <c r="F28" s="3381" t="s">
        <v>135</v>
      </c>
      <c r="G28" s="3382"/>
      <c r="H28" s="2930">
        <v>162</v>
      </c>
      <c r="J28" s="1998"/>
      <c r="K28" s="1998"/>
    </row>
    <row r="29" spans="1:11" s="1612" customFormat="1" x14ac:dyDescent="0.2">
      <c r="A29" s="2225">
        <v>200.72</v>
      </c>
      <c r="B29" s="1941" t="s">
        <v>173</v>
      </c>
      <c r="C29" s="1999">
        <v>1430</v>
      </c>
      <c r="D29" s="2002">
        <v>3122</v>
      </c>
      <c r="E29" s="2001">
        <v>2122</v>
      </c>
      <c r="F29" s="3381" t="s">
        <v>129</v>
      </c>
      <c r="G29" s="3382"/>
      <c r="H29" s="2930">
        <v>230.25</v>
      </c>
      <c r="J29" s="1998"/>
      <c r="K29" s="1998"/>
    </row>
    <row r="30" spans="1:11" s="1612" customFormat="1" x14ac:dyDescent="0.2">
      <c r="A30" s="2225">
        <v>59.06</v>
      </c>
      <c r="B30" s="1941" t="s">
        <v>173</v>
      </c>
      <c r="C30" s="1999">
        <v>1432</v>
      </c>
      <c r="D30" s="2000">
        <v>3123</v>
      </c>
      <c r="E30" s="2001">
        <v>2122</v>
      </c>
      <c r="F30" s="3381" t="s">
        <v>202</v>
      </c>
      <c r="G30" s="3382"/>
      <c r="H30" s="2930">
        <v>88</v>
      </c>
      <c r="J30" s="1998"/>
      <c r="K30" s="1998"/>
    </row>
    <row r="31" spans="1:11" s="1612" customFormat="1" x14ac:dyDescent="0.2">
      <c r="A31" s="2225">
        <v>1102.31</v>
      </c>
      <c r="B31" s="1941" t="s">
        <v>173</v>
      </c>
      <c r="C31" s="1999">
        <v>1433</v>
      </c>
      <c r="D31" s="2000">
        <v>3123</v>
      </c>
      <c r="E31" s="2001">
        <v>2122</v>
      </c>
      <c r="F31" s="3381" t="s">
        <v>150</v>
      </c>
      <c r="G31" s="3382"/>
      <c r="H31" s="2930">
        <v>1286</v>
      </c>
      <c r="J31" s="1998"/>
      <c r="K31" s="1998"/>
    </row>
    <row r="32" spans="1:11" s="1612" customFormat="1" x14ac:dyDescent="0.2">
      <c r="A32" s="2225">
        <v>299.38</v>
      </c>
      <c r="B32" s="1941" t="s">
        <v>173</v>
      </c>
      <c r="C32" s="1999">
        <v>1434</v>
      </c>
      <c r="D32" s="2000">
        <v>3123</v>
      </c>
      <c r="E32" s="2001">
        <v>2122</v>
      </c>
      <c r="F32" s="3381" t="s">
        <v>131</v>
      </c>
      <c r="G32" s="3382"/>
      <c r="H32" s="2930">
        <v>348</v>
      </c>
      <c r="J32" s="1998"/>
      <c r="K32" s="1998"/>
    </row>
    <row r="33" spans="1:11" s="1612" customFormat="1" x14ac:dyDescent="0.2">
      <c r="A33" s="2225">
        <v>727.62</v>
      </c>
      <c r="B33" s="1941" t="s">
        <v>173</v>
      </c>
      <c r="C33" s="1999">
        <v>1436</v>
      </c>
      <c r="D33" s="2000">
        <v>3123</v>
      </c>
      <c r="E33" s="2001">
        <v>2122</v>
      </c>
      <c r="F33" s="3381" t="s">
        <v>159</v>
      </c>
      <c r="G33" s="3382"/>
      <c r="H33" s="2930">
        <v>750</v>
      </c>
      <c r="J33" s="1998"/>
      <c r="K33" s="1998"/>
    </row>
    <row r="34" spans="1:11" s="1612" customFormat="1" x14ac:dyDescent="0.2">
      <c r="A34" s="2225">
        <v>1800</v>
      </c>
      <c r="B34" s="1941" t="s">
        <v>173</v>
      </c>
      <c r="C34" s="1999">
        <v>1437</v>
      </c>
      <c r="D34" s="2000">
        <v>3123</v>
      </c>
      <c r="E34" s="2001">
        <v>2122</v>
      </c>
      <c r="F34" s="3381" t="s">
        <v>178</v>
      </c>
      <c r="G34" s="3382"/>
      <c r="H34" s="2930">
        <v>1930</v>
      </c>
      <c r="J34" s="1998"/>
      <c r="K34" s="1998"/>
    </row>
    <row r="35" spans="1:11" s="1612" customFormat="1" x14ac:dyDescent="0.2">
      <c r="A35" s="2225">
        <v>222.8</v>
      </c>
      <c r="B35" s="1941" t="s">
        <v>173</v>
      </c>
      <c r="C35" s="1999">
        <v>1438</v>
      </c>
      <c r="D35" s="2000">
        <v>3123</v>
      </c>
      <c r="E35" s="2001">
        <v>2122</v>
      </c>
      <c r="F35" s="3381" t="s">
        <v>160</v>
      </c>
      <c r="G35" s="3382"/>
      <c r="H35" s="2930">
        <v>252.1</v>
      </c>
      <c r="J35" s="1998"/>
      <c r="K35" s="1998"/>
    </row>
    <row r="36" spans="1:11" s="1612" customFormat="1" x14ac:dyDescent="0.2">
      <c r="A36" s="2225">
        <v>601.39</v>
      </c>
      <c r="B36" s="1941" t="s">
        <v>173</v>
      </c>
      <c r="C36" s="1999">
        <v>1440</v>
      </c>
      <c r="D36" s="2000">
        <v>3123</v>
      </c>
      <c r="E36" s="2001">
        <v>2122</v>
      </c>
      <c r="F36" s="3381" t="s">
        <v>899</v>
      </c>
      <c r="G36" s="3382"/>
      <c r="H36" s="2930">
        <v>861.99</v>
      </c>
      <c r="J36" s="1998"/>
      <c r="K36" s="1998"/>
    </row>
    <row r="37" spans="1:11" s="1612" customFormat="1" x14ac:dyDescent="0.2">
      <c r="A37" s="2225">
        <v>1172.1099999999999</v>
      </c>
      <c r="B37" s="1941" t="s">
        <v>173</v>
      </c>
      <c r="C37" s="1999">
        <v>1442</v>
      </c>
      <c r="D37" s="2000">
        <v>3123</v>
      </c>
      <c r="E37" s="2001">
        <v>2122</v>
      </c>
      <c r="F37" s="3381" t="s">
        <v>71</v>
      </c>
      <c r="G37" s="3382"/>
      <c r="H37" s="2930">
        <v>1174.53</v>
      </c>
      <c r="J37" s="1998"/>
      <c r="K37" s="1998"/>
    </row>
    <row r="38" spans="1:11" s="1612" customFormat="1" x14ac:dyDescent="0.2">
      <c r="A38" s="2225">
        <v>546.41</v>
      </c>
      <c r="B38" s="1941" t="s">
        <v>173</v>
      </c>
      <c r="C38" s="1999">
        <v>1443</v>
      </c>
      <c r="D38" s="2000">
        <v>3123</v>
      </c>
      <c r="E38" s="2001">
        <v>2122</v>
      </c>
      <c r="F38" s="3381" t="s">
        <v>158</v>
      </c>
      <c r="G38" s="3382"/>
      <c r="H38" s="2930">
        <v>546.5</v>
      </c>
      <c r="J38" s="1998"/>
      <c r="K38" s="1998"/>
    </row>
    <row r="39" spans="1:11" s="1612" customFormat="1" x14ac:dyDescent="0.2">
      <c r="A39" s="2225">
        <v>1157.76</v>
      </c>
      <c r="B39" s="1941" t="s">
        <v>173</v>
      </c>
      <c r="C39" s="1999">
        <v>1448</v>
      </c>
      <c r="D39" s="2000">
        <v>3123</v>
      </c>
      <c r="E39" s="2001">
        <v>2122</v>
      </c>
      <c r="F39" s="3381" t="s">
        <v>68</v>
      </c>
      <c r="G39" s="3382"/>
      <c r="H39" s="2930">
        <v>1344.08</v>
      </c>
      <c r="J39" s="1998"/>
      <c r="K39" s="1998"/>
    </row>
    <row r="40" spans="1:11" s="1612" customFormat="1" x14ac:dyDescent="0.2">
      <c r="A40" s="2226">
        <v>1784.81</v>
      </c>
      <c r="B40" s="1941" t="s">
        <v>173</v>
      </c>
      <c r="C40" s="1999">
        <v>1450</v>
      </c>
      <c r="D40" s="2000">
        <v>3124</v>
      </c>
      <c r="E40" s="2001">
        <v>2122</v>
      </c>
      <c r="F40" s="3381" t="s">
        <v>74</v>
      </c>
      <c r="G40" s="3382"/>
      <c r="H40" s="2930">
        <v>1883.15</v>
      </c>
      <c r="J40" s="1998"/>
      <c r="K40" s="1998"/>
    </row>
    <row r="41" spans="1:11" s="1612" customFormat="1" ht="12.75" customHeight="1" x14ac:dyDescent="0.2">
      <c r="A41" s="2225">
        <v>750.9</v>
      </c>
      <c r="B41" s="1937" t="s">
        <v>173</v>
      </c>
      <c r="C41" s="2002">
        <v>1452</v>
      </c>
      <c r="D41" s="2000">
        <v>3122</v>
      </c>
      <c r="E41" s="2003">
        <v>2122</v>
      </c>
      <c r="F41" s="3386" t="s">
        <v>161</v>
      </c>
      <c r="G41" s="3387"/>
      <c r="H41" s="2930">
        <v>258.24</v>
      </c>
      <c r="J41" s="1998"/>
      <c r="K41" s="1998"/>
    </row>
    <row r="42" spans="1:11" s="1612" customFormat="1" ht="12.75" customHeight="1" x14ac:dyDescent="0.2">
      <c r="A42" s="2225">
        <v>769.75</v>
      </c>
      <c r="B42" s="1937" t="s">
        <v>173</v>
      </c>
      <c r="C42" s="2002">
        <v>1455</v>
      </c>
      <c r="D42" s="2000">
        <v>3113</v>
      </c>
      <c r="E42" s="2003">
        <v>2122</v>
      </c>
      <c r="F42" s="3386" t="s">
        <v>1819</v>
      </c>
      <c r="G42" s="3387"/>
      <c r="H42" s="2930">
        <v>770.88</v>
      </c>
      <c r="J42" s="1998"/>
      <c r="K42" s="1998"/>
    </row>
    <row r="43" spans="1:11" s="1612" customFormat="1" x14ac:dyDescent="0.2">
      <c r="A43" s="2225">
        <v>112.61</v>
      </c>
      <c r="B43" s="1941" t="s">
        <v>173</v>
      </c>
      <c r="C43" s="1999">
        <v>1456</v>
      </c>
      <c r="D43" s="2000">
        <v>3113</v>
      </c>
      <c r="E43" s="2001">
        <v>2122</v>
      </c>
      <c r="F43" s="3381" t="s">
        <v>151</v>
      </c>
      <c r="G43" s="3382"/>
      <c r="H43" s="2930">
        <v>112.61</v>
      </c>
      <c r="J43" s="1998"/>
      <c r="K43" s="1998"/>
    </row>
    <row r="44" spans="1:11" s="1612" customFormat="1" x14ac:dyDescent="0.2">
      <c r="A44" s="2225">
        <v>32.92</v>
      </c>
      <c r="B44" s="1941" t="s">
        <v>173</v>
      </c>
      <c r="C44" s="1999">
        <v>1462</v>
      </c>
      <c r="D44" s="2000">
        <v>3113</v>
      </c>
      <c r="E44" s="2001">
        <v>2122</v>
      </c>
      <c r="F44" s="3381" t="s">
        <v>155</v>
      </c>
      <c r="G44" s="3382"/>
      <c r="H44" s="2930">
        <v>32.92</v>
      </c>
      <c r="J44" s="1998"/>
      <c r="K44" s="1998"/>
    </row>
    <row r="45" spans="1:11" s="1612" customFormat="1" ht="12.75" customHeight="1" x14ac:dyDescent="0.2">
      <c r="A45" s="2225">
        <v>21.05</v>
      </c>
      <c r="B45" s="1941" t="s">
        <v>173</v>
      </c>
      <c r="C45" s="1999">
        <v>1469</v>
      </c>
      <c r="D45" s="2000">
        <v>3114</v>
      </c>
      <c r="E45" s="2001">
        <v>2122</v>
      </c>
      <c r="F45" s="3386" t="s">
        <v>137</v>
      </c>
      <c r="G45" s="3387"/>
      <c r="H45" s="2930">
        <v>21.54</v>
      </c>
      <c r="J45" s="1998"/>
      <c r="K45" s="1998"/>
    </row>
    <row r="46" spans="1:11" s="1612" customFormat="1" x14ac:dyDescent="0.2">
      <c r="A46" s="2225">
        <v>24.71</v>
      </c>
      <c r="B46" s="1941" t="s">
        <v>173</v>
      </c>
      <c r="C46" s="1999">
        <v>1470</v>
      </c>
      <c r="D46" s="2000">
        <v>3133</v>
      </c>
      <c r="E46" s="2001">
        <v>2122</v>
      </c>
      <c r="F46" s="3381" t="s">
        <v>119</v>
      </c>
      <c r="G46" s="3382"/>
      <c r="H46" s="2930">
        <v>24.71</v>
      </c>
      <c r="J46" s="1998"/>
      <c r="K46" s="1998"/>
    </row>
    <row r="47" spans="1:11" s="1612" customFormat="1" x14ac:dyDescent="0.2">
      <c r="A47" s="2225">
        <v>580.91999999999996</v>
      </c>
      <c r="B47" s="1941" t="s">
        <v>173</v>
      </c>
      <c r="C47" s="1999">
        <v>1471</v>
      </c>
      <c r="D47" s="2000">
        <v>3133</v>
      </c>
      <c r="E47" s="2001">
        <v>2122</v>
      </c>
      <c r="F47" s="3381" t="s">
        <v>82</v>
      </c>
      <c r="G47" s="3382"/>
      <c r="H47" s="2930">
        <v>580.91999999999996</v>
      </c>
      <c r="J47" s="1998"/>
      <c r="K47" s="1998"/>
    </row>
    <row r="48" spans="1:11" s="1612" customFormat="1" x14ac:dyDescent="0.2">
      <c r="A48" s="2225">
        <v>92.37</v>
      </c>
      <c r="B48" s="1941" t="s">
        <v>173</v>
      </c>
      <c r="C48" s="1999">
        <v>1472</v>
      </c>
      <c r="D48" s="2000">
        <v>3133</v>
      </c>
      <c r="E48" s="2001">
        <v>2122</v>
      </c>
      <c r="F48" s="3381" t="s">
        <v>117</v>
      </c>
      <c r="G48" s="3382"/>
      <c r="H48" s="2930">
        <v>92.37</v>
      </c>
      <c r="J48" s="1998"/>
      <c r="K48" s="1998"/>
    </row>
    <row r="49" spans="1:11" s="1612" customFormat="1" x14ac:dyDescent="0.2">
      <c r="A49" s="2225">
        <v>48.12</v>
      </c>
      <c r="B49" s="1941" t="s">
        <v>173</v>
      </c>
      <c r="C49" s="1999">
        <v>1473</v>
      </c>
      <c r="D49" s="2000">
        <v>3133</v>
      </c>
      <c r="E49" s="2001">
        <v>2122</v>
      </c>
      <c r="F49" s="3381" t="s">
        <v>121</v>
      </c>
      <c r="G49" s="3382"/>
      <c r="H49" s="2930">
        <v>63.17</v>
      </c>
      <c r="J49" s="1998"/>
      <c r="K49" s="1998"/>
    </row>
    <row r="50" spans="1:11" s="1612" customFormat="1" x14ac:dyDescent="0.2">
      <c r="A50" s="2225">
        <v>31.9</v>
      </c>
      <c r="B50" s="1941" t="s">
        <v>173</v>
      </c>
      <c r="C50" s="1999">
        <v>1474</v>
      </c>
      <c r="D50" s="2000">
        <v>3133</v>
      </c>
      <c r="E50" s="2001">
        <v>2122</v>
      </c>
      <c r="F50" s="3381" t="s">
        <v>95</v>
      </c>
      <c r="G50" s="3382"/>
      <c r="H50" s="2930">
        <v>31.9</v>
      </c>
      <c r="J50" s="1998"/>
      <c r="K50" s="1998"/>
    </row>
    <row r="51" spans="1:11" s="1612" customFormat="1" x14ac:dyDescent="0.2">
      <c r="A51" s="2225">
        <v>244.66</v>
      </c>
      <c r="B51" s="1941" t="s">
        <v>173</v>
      </c>
      <c r="C51" s="1999">
        <v>1475</v>
      </c>
      <c r="D51" s="2000">
        <v>3133</v>
      </c>
      <c r="E51" s="2001">
        <v>2122</v>
      </c>
      <c r="F51" s="3381" t="s">
        <v>78</v>
      </c>
      <c r="G51" s="3382"/>
      <c r="H51" s="2930">
        <v>250</v>
      </c>
      <c r="J51" s="1998"/>
      <c r="K51" s="1998"/>
    </row>
    <row r="52" spans="1:11" s="1612" customFormat="1" x14ac:dyDescent="0.2">
      <c r="A52" s="2225">
        <v>17.25</v>
      </c>
      <c r="B52" s="1941" t="s">
        <v>173</v>
      </c>
      <c r="C52" s="1999">
        <v>1476</v>
      </c>
      <c r="D52" s="2000">
        <v>3133</v>
      </c>
      <c r="E52" s="2001">
        <v>2122</v>
      </c>
      <c r="F52" s="3381" t="s">
        <v>141</v>
      </c>
      <c r="G52" s="3382"/>
      <c r="H52" s="2930">
        <v>19.170000000000002</v>
      </c>
      <c r="J52" s="1998"/>
      <c r="K52" s="1998"/>
    </row>
    <row r="53" spans="1:11" s="1612" customFormat="1" ht="13.5" thickBot="1" x14ac:dyDescent="0.25">
      <c r="A53" s="2227">
        <v>26.67</v>
      </c>
      <c r="B53" s="2004" t="s">
        <v>173</v>
      </c>
      <c r="C53" s="2005">
        <v>1493</v>
      </c>
      <c r="D53" s="2013">
        <v>3146</v>
      </c>
      <c r="E53" s="2006">
        <v>2122</v>
      </c>
      <c r="F53" s="3383" t="s">
        <v>152</v>
      </c>
      <c r="G53" s="3384"/>
      <c r="H53" s="3209">
        <v>0</v>
      </c>
      <c r="J53" s="1998"/>
      <c r="K53" s="1998"/>
    </row>
    <row r="54" spans="1:11" s="1612" customFormat="1" ht="6" customHeight="1" x14ac:dyDescent="0.2">
      <c r="B54" s="2007"/>
      <c r="C54" s="2008"/>
      <c r="D54" s="2009"/>
      <c r="E54" s="2010"/>
      <c r="F54" s="2011"/>
      <c r="G54" s="2011"/>
      <c r="H54" s="2012"/>
      <c r="J54" s="2132"/>
    </row>
    <row r="55" spans="1:11" s="1612" customFormat="1" ht="9.75" customHeight="1" x14ac:dyDescent="0.2">
      <c r="B55" s="2007"/>
      <c r="C55" s="2008"/>
      <c r="D55" s="2009"/>
      <c r="E55" s="2010"/>
      <c r="F55" s="2011"/>
      <c r="G55" s="2011"/>
      <c r="H55" s="2012"/>
      <c r="J55" s="2132"/>
    </row>
    <row r="56" spans="1:11" s="1612" customFormat="1" x14ac:dyDescent="0.2">
      <c r="A56" s="3385"/>
      <c r="B56" s="3385"/>
      <c r="C56" s="3385"/>
      <c r="D56" s="3375"/>
      <c r="E56" s="3375"/>
      <c r="F56" s="3375"/>
      <c r="G56" s="132"/>
      <c r="J56" s="2132"/>
    </row>
    <row r="57" spans="1:11" s="1612" customFormat="1" ht="6" customHeight="1" x14ac:dyDescent="0.2">
      <c r="A57" s="2139"/>
      <c r="B57" s="2139"/>
      <c r="C57" s="2139"/>
      <c r="D57" s="132"/>
      <c r="E57" s="132"/>
      <c r="G57" s="132"/>
      <c r="J57" s="2132"/>
    </row>
    <row r="58" spans="1:11" s="1612" customFormat="1" x14ac:dyDescent="0.2">
      <c r="A58" s="3385"/>
      <c r="B58" s="3385"/>
      <c r="C58" s="3385"/>
      <c r="D58" s="3376"/>
      <c r="E58" s="3376"/>
      <c r="F58" s="3376"/>
      <c r="G58" s="132"/>
      <c r="J58" s="2132"/>
    </row>
    <row r="59" spans="1:11" s="1612" customFormat="1" ht="8.25" customHeight="1" x14ac:dyDescent="0.2">
      <c r="A59" s="2139"/>
      <c r="B59" s="2139"/>
      <c r="C59" s="2139"/>
      <c r="D59" s="132"/>
      <c r="E59" s="132"/>
      <c r="G59" s="132"/>
      <c r="J59" s="2132"/>
    </row>
    <row r="60" spans="1:11" x14ac:dyDescent="0.2">
      <c r="A60" s="3331"/>
      <c r="B60" s="3331"/>
      <c r="C60" s="3331"/>
      <c r="D60" s="3375"/>
      <c r="E60" s="3375"/>
      <c r="F60" s="3375"/>
      <c r="G60" s="132"/>
      <c r="J60" s="168"/>
    </row>
  </sheetData>
  <mergeCells count="57">
    <mergeCell ref="F14:G14"/>
    <mergeCell ref="A1:H1"/>
    <mergeCell ref="A3:H3"/>
    <mergeCell ref="A5:H5"/>
    <mergeCell ref="B7:E7"/>
    <mergeCell ref="F7:G7"/>
    <mergeCell ref="F8:G8"/>
    <mergeCell ref="F9:G9"/>
    <mergeCell ref="F10:G10"/>
    <mergeCell ref="F11:G11"/>
    <mergeCell ref="F12:G12"/>
    <mergeCell ref="F13:G13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38:G38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50:G50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A60:C60"/>
    <mergeCell ref="D60:F60"/>
    <mergeCell ref="F51:G51"/>
    <mergeCell ref="F52:G52"/>
    <mergeCell ref="F53:G53"/>
    <mergeCell ref="A56:C56"/>
    <mergeCell ref="D56:F56"/>
    <mergeCell ref="A58:C58"/>
    <mergeCell ref="D58:F58"/>
  </mergeCells>
  <pageMargins left="0.78740157480314965" right="0.59055118110236227" top="0.59055118110236227" bottom="0.78740157480314965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174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7109375" style="12" customWidth="1"/>
    <col min="2" max="2" width="3.5703125" style="13" customWidth="1"/>
    <col min="3" max="3" width="10.7109375" style="12" customWidth="1"/>
    <col min="4" max="4" width="45.140625" style="12" customWidth="1"/>
    <col min="5" max="5" width="11.140625" style="12" customWidth="1"/>
    <col min="6" max="6" width="10.85546875" style="12" customWidth="1"/>
    <col min="7" max="7" width="10.140625" style="12" customWidth="1"/>
    <col min="8" max="8" width="12.28515625" style="13" customWidth="1"/>
    <col min="9" max="9" width="12.28515625" style="12" customWidth="1"/>
    <col min="10" max="11" width="9.5703125" style="12" bestFit="1" customWidth="1"/>
    <col min="12" max="16384" width="9.140625" style="12"/>
  </cols>
  <sheetData>
    <row r="1" spans="1:12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3282"/>
      <c r="I1" s="829"/>
    </row>
    <row r="2" spans="1:12" ht="12.75" customHeight="1" x14ac:dyDescent="0.2"/>
    <row r="3" spans="1:12" s="1" customFormat="1" ht="15.75" x14ac:dyDescent="0.25">
      <c r="A3" s="3314" t="s">
        <v>292</v>
      </c>
      <c r="B3" s="3314"/>
      <c r="C3" s="3314"/>
      <c r="D3" s="3314"/>
      <c r="E3" s="3314"/>
      <c r="F3" s="3314"/>
      <c r="G3" s="3314"/>
      <c r="H3" s="3314"/>
      <c r="I3" s="653"/>
    </row>
    <row r="4" spans="1:12" s="1" customFormat="1" ht="9" customHeight="1" x14ac:dyDescent="0.25">
      <c r="B4" s="72"/>
      <c r="C4" s="72"/>
      <c r="D4" s="72"/>
      <c r="E4" s="72"/>
      <c r="F4" s="72"/>
      <c r="G4" s="72"/>
      <c r="H4" s="72"/>
    </row>
    <row r="5" spans="1:12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</row>
    <row r="6" spans="1:12" s="6" customFormat="1" ht="12" thickBot="1" x14ac:dyDescent="0.25">
      <c r="B6" s="5"/>
      <c r="C6" s="5"/>
      <c r="D6" s="5"/>
      <c r="E6" s="8" t="s">
        <v>165</v>
      </c>
      <c r="F6" s="8"/>
      <c r="G6" s="11"/>
    </row>
    <row r="7" spans="1:12" s="10" customFormat="1" ht="12.75" customHeight="1" x14ac:dyDescent="0.2">
      <c r="B7" s="3356"/>
      <c r="C7" s="3351" t="s">
        <v>0</v>
      </c>
      <c r="D7" s="3348" t="s">
        <v>1</v>
      </c>
      <c r="E7" s="3395" t="s">
        <v>1786</v>
      </c>
      <c r="F7" s="787"/>
      <c r="G7" s="9"/>
      <c r="H7" s="9"/>
      <c r="I7" s="9"/>
      <c r="J7" s="9"/>
      <c r="K7" s="9"/>
      <c r="L7" s="9"/>
    </row>
    <row r="8" spans="1:12" s="6" customFormat="1" ht="12.75" customHeight="1" thickBot="1" x14ac:dyDescent="0.25">
      <c r="B8" s="3356"/>
      <c r="C8" s="3352"/>
      <c r="D8" s="3350"/>
      <c r="E8" s="3396"/>
      <c r="F8" s="787"/>
      <c r="H8" s="484"/>
      <c r="I8" s="484"/>
    </row>
    <row r="9" spans="1:12" s="6" customFormat="1" ht="12.75" customHeight="1" thickBot="1" x14ac:dyDescent="0.25">
      <c r="B9" s="73"/>
      <c r="C9" s="63" t="s">
        <v>2</v>
      </c>
      <c r="D9" s="56" t="s">
        <v>11</v>
      </c>
      <c r="E9" s="58">
        <f>SUM(E10:E16)</f>
        <v>211666.25</v>
      </c>
      <c r="F9" s="68"/>
      <c r="H9" s="484"/>
      <c r="I9" s="484"/>
    </row>
    <row r="10" spans="1:12" s="6" customFormat="1" ht="12.75" customHeight="1" x14ac:dyDescent="0.2">
      <c r="B10" s="73"/>
      <c r="C10" s="486" t="s">
        <v>200</v>
      </c>
      <c r="D10" s="772" t="s">
        <v>901</v>
      </c>
      <c r="E10" s="134">
        <f>F22</f>
        <v>5000</v>
      </c>
      <c r="F10" s="68"/>
      <c r="H10" s="484"/>
      <c r="I10" s="484"/>
    </row>
    <row r="11" spans="1:12" s="14" customFormat="1" ht="12.75" customHeight="1" x14ac:dyDescent="0.2">
      <c r="B11" s="485"/>
      <c r="C11" s="487" t="s">
        <v>3</v>
      </c>
      <c r="D11" s="488" t="s">
        <v>8</v>
      </c>
      <c r="E11" s="135">
        <f>H52</f>
        <v>144440.79999999999</v>
      </c>
      <c r="F11" s="786"/>
      <c r="H11" s="675"/>
      <c r="I11" s="675"/>
      <c r="J11" s="1130"/>
      <c r="K11" s="657"/>
    </row>
    <row r="12" spans="1:12" s="14" customFormat="1" ht="12.75" customHeight="1" x14ac:dyDescent="0.2">
      <c r="B12" s="485"/>
      <c r="C12" s="489" t="s">
        <v>4</v>
      </c>
      <c r="D12" s="490" t="s">
        <v>9</v>
      </c>
      <c r="E12" s="135">
        <f>F82</f>
        <v>9755</v>
      </c>
      <c r="F12" s="786"/>
      <c r="G12" s="41"/>
      <c r="H12" s="675"/>
      <c r="I12" s="675"/>
      <c r="J12" s="1130"/>
      <c r="K12" s="657"/>
    </row>
    <row r="13" spans="1:12" s="14" customFormat="1" ht="12.75" customHeight="1" x14ac:dyDescent="0.2">
      <c r="B13" s="485"/>
      <c r="C13" s="489" t="s">
        <v>5</v>
      </c>
      <c r="D13" s="490" t="s">
        <v>10</v>
      </c>
      <c r="E13" s="156">
        <f>F115</f>
        <v>16905</v>
      </c>
      <c r="F13" s="786"/>
      <c r="H13" s="675"/>
      <c r="I13" s="675"/>
      <c r="J13" s="1130"/>
      <c r="K13" s="657"/>
    </row>
    <row r="14" spans="1:12" s="14" customFormat="1" ht="12.75" customHeight="1" x14ac:dyDescent="0.2">
      <c r="B14" s="485"/>
      <c r="C14" s="491" t="s">
        <v>6</v>
      </c>
      <c r="D14" s="492" t="s">
        <v>12</v>
      </c>
      <c r="E14" s="137">
        <f>F132</f>
        <v>32077</v>
      </c>
      <c r="F14" s="848"/>
      <c r="H14" s="675"/>
      <c r="I14" s="675"/>
      <c r="J14" s="1130"/>
      <c r="K14" s="657"/>
    </row>
    <row r="15" spans="1:12" s="14" customFormat="1" ht="12.75" customHeight="1" x14ac:dyDescent="0.2">
      <c r="B15" s="485"/>
      <c r="C15" s="491" t="s">
        <v>7</v>
      </c>
      <c r="D15" s="492" t="s">
        <v>13</v>
      </c>
      <c r="E15" s="137">
        <f>F151</f>
        <v>2488.4499999999998</v>
      </c>
      <c r="F15" s="848"/>
      <c r="H15" s="675"/>
      <c r="I15" s="675"/>
      <c r="J15" s="1007"/>
      <c r="K15" s="657"/>
    </row>
    <row r="16" spans="1:12" s="14" customFormat="1" ht="12.75" customHeight="1" thickBot="1" x14ac:dyDescent="0.25">
      <c r="B16" s="485"/>
      <c r="C16" s="493" t="s">
        <v>189</v>
      </c>
      <c r="D16" s="494" t="s">
        <v>213</v>
      </c>
      <c r="E16" s="138">
        <f>F163</f>
        <v>1000</v>
      </c>
      <c r="F16" s="848"/>
      <c r="H16" s="675"/>
      <c r="I16" s="675"/>
      <c r="J16" s="1007"/>
      <c r="K16" s="657"/>
    </row>
    <row r="17" spans="1:10" s="132" customFormat="1" ht="12" customHeight="1" x14ac:dyDescent="0.2">
      <c r="B17" s="482"/>
      <c r="H17" s="1966"/>
      <c r="I17" s="763"/>
      <c r="J17" s="482"/>
    </row>
    <row r="18" spans="1:10" ht="18.75" customHeight="1" x14ac:dyDescent="0.25">
      <c r="B18" s="3394" t="s">
        <v>947</v>
      </c>
      <c r="C18" s="3394"/>
      <c r="D18" s="3394"/>
      <c r="E18" s="3394"/>
      <c r="F18" s="3394"/>
      <c r="G18" s="3394"/>
      <c r="H18" s="110"/>
    </row>
    <row r="19" spans="1:10" ht="12" customHeight="1" thickBot="1" x14ac:dyDescent="0.25">
      <c r="B19" s="5"/>
      <c r="C19" s="5"/>
      <c r="D19" s="5"/>
      <c r="E19" s="8"/>
      <c r="F19" s="8"/>
      <c r="G19" s="8" t="s">
        <v>165</v>
      </c>
      <c r="H19" s="11"/>
    </row>
    <row r="20" spans="1:10" ht="9.75" customHeight="1" x14ac:dyDescent="0.2">
      <c r="A20" s="3332" t="s">
        <v>1453</v>
      </c>
      <c r="B20" s="3351" t="s">
        <v>171</v>
      </c>
      <c r="C20" s="3336" t="s">
        <v>985</v>
      </c>
      <c r="D20" s="3348" t="s">
        <v>898</v>
      </c>
      <c r="E20" s="3340" t="s">
        <v>1568</v>
      </c>
      <c r="F20" s="3342" t="s">
        <v>1454</v>
      </c>
      <c r="G20" s="3373" t="s">
        <v>186</v>
      </c>
      <c r="H20" s="12"/>
    </row>
    <row r="21" spans="1:10" ht="16.5" customHeight="1" thickBot="1" x14ac:dyDescent="0.25">
      <c r="A21" s="3333"/>
      <c r="B21" s="3352"/>
      <c r="C21" s="3337"/>
      <c r="D21" s="3350"/>
      <c r="E21" s="3341"/>
      <c r="F21" s="3377"/>
      <c r="G21" s="3374"/>
      <c r="H21" s="12"/>
    </row>
    <row r="22" spans="1:10" s="132" customFormat="1" ht="17.25" customHeight="1" thickBot="1" x14ac:dyDescent="0.25">
      <c r="A22" s="58">
        <f>A23</f>
        <v>6760</v>
      </c>
      <c r="B22" s="63" t="s">
        <v>172</v>
      </c>
      <c r="C22" s="61" t="s">
        <v>169</v>
      </c>
      <c r="D22" s="56" t="s">
        <v>174</v>
      </c>
      <c r="E22" s="58">
        <f>E23</f>
        <v>5000</v>
      </c>
      <c r="F22" s="58">
        <v>5000</v>
      </c>
      <c r="G22" s="1246" t="s">
        <v>167</v>
      </c>
    </row>
    <row r="23" spans="1:10" s="132" customFormat="1" ht="12.75" customHeight="1" x14ac:dyDescent="0.2">
      <c r="A23" s="1957">
        <f>SUM(A24:A38)</f>
        <v>6760</v>
      </c>
      <c r="B23" s="517" t="s">
        <v>167</v>
      </c>
      <c r="C23" s="1952" t="s">
        <v>167</v>
      </c>
      <c r="D23" s="1953" t="s">
        <v>201</v>
      </c>
      <c r="E23" s="1958">
        <f>SUM(E24:E45)</f>
        <v>5000</v>
      </c>
      <c r="F23" s="159"/>
      <c r="G23" s="1069"/>
    </row>
    <row r="24" spans="1:10" s="132" customFormat="1" ht="22.5" x14ac:dyDescent="0.2">
      <c r="A24" s="1145">
        <v>600</v>
      </c>
      <c r="B24" s="1954" t="s">
        <v>173</v>
      </c>
      <c r="C24" s="1961" t="s">
        <v>1709</v>
      </c>
      <c r="D24" s="466" t="s">
        <v>1296</v>
      </c>
      <c r="E24" s="1959">
        <v>0</v>
      </c>
      <c r="F24" s="161">
        <v>0</v>
      </c>
      <c r="G24" s="728"/>
    </row>
    <row r="25" spans="1:10" s="132" customFormat="1" ht="22.5" x14ac:dyDescent="0.2">
      <c r="A25" s="1008">
        <v>300</v>
      </c>
      <c r="B25" s="1954" t="s">
        <v>173</v>
      </c>
      <c r="C25" s="1961" t="s">
        <v>1710</v>
      </c>
      <c r="D25" s="466" t="s">
        <v>1297</v>
      </c>
      <c r="E25" s="1173">
        <v>0</v>
      </c>
      <c r="F25" s="203">
        <v>0</v>
      </c>
      <c r="G25" s="1073"/>
    </row>
    <row r="26" spans="1:10" s="132" customFormat="1" ht="22.5" x14ac:dyDescent="0.2">
      <c r="A26" s="1008">
        <v>100</v>
      </c>
      <c r="B26" s="1954" t="s">
        <v>173</v>
      </c>
      <c r="C26" s="1962" t="s">
        <v>1711</v>
      </c>
      <c r="D26" s="466" t="s">
        <v>1298</v>
      </c>
      <c r="E26" s="1173">
        <v>0</v>
      </c>
      <c r="F26" s="203">
        <v>0</v>
      </c>
      <c r="G26" s="1073"/>
    </row>
    <row r="27" spans="1:10" s="132" customFormat="1" ht="22.5" x14ac:dyDescent="0.2">
      <c r="A27" s="1008">
        <v>300</v>
      </c>
      <c r="B27" s="1954" t="s">
        <v>173</v>
      </c>
      <c r="C27" s="1963" t="s">
        <v>1712</v>
      </c>
      <c r="D27" s="716" t="s">
        <v>1299</v>
      </c>
      <c r="E27" s="1173">
        <v>0</v>
      </c>
      <c r="F27" s="203">
        <v>0</v>
      </c>
      <c r="G27" s="1073"/>
    </row>
    <row r="28" spans="1:10" s="132" customFormat="1" ht="22.5" x14ac:dyDescent="0.2">
      <c r="A28" s="1008">
        <v>350</v>
      </c>
      <c r="B28" s="1954" t="s">
        <v>173</v>
      </c>
      <c r="C28" s="1963" t="s">
        <v>1713</v>
      </c>
      <c r="D28" s="716" t="s">
        <v>1300</v>
      </c>
      <c r="E28" s="1173">
        <v>0</v>
      </c>
      <c r="F28" s="203">
        <v>0</v>
      </c>
      <c r="G28" s="1073"/>
    </row>
    <row r="29" spans="1:10" s="132" customFormat="1" ht="22.5" x14ac:dyDescent="0.2">
      <c r="A29" s="1008">
        <v>500</v>
      </c>
      <c r="B29" s="1954" t="s">
        <v>173</v>
      </c>
      <c r="C29" s="1963" t="s">
        <v>1714</v>
      </c>
      <c r="D29" s="716" t="s">
        <v>1301</v>
      </c>
      <c r="E29" s="1173">
        <v>0</v>
      </c>
      <c r="F29" s="203">
        <v>0</v>
      </c>
      <c r="G29" s="1073"/>
    </row>
    <row r="30" spans="1:10" s="132" customFormat="1" ht="22.5" x14ac:dyDescent="0.2">
      <c r="A30" s="1008">
        <v>200</v>
      </c>
      <c r="B30" s="1954" t="s">
        <v>173</v>
      </c>
      <c r="C30" s="1963" t="s">
        <v>1715</v>
      </c>
      <c r="D30" s="716" t="s">
        <v>1310</v>
      </c>
      <c r="E30" s="1173">
        <v>0</v>
      </c>
      <c r="F30" s="203">
        <v>0</v>
      </c>
      <c r="G30" s="1073"/>
    </row>
    <row r="31" spans="1:10" s="132" customFormat="1" ht="22.5" x14ac:dyDescent="0.2">
      <c r="A31" s="1008">
        <v>250</v>
      </c>
      <c r="B31" s="1954" t="s">
        <v>173</v>
      </c>
      <c r="C31" s="1963" t="s">
        <v>1716</v>
      </c>
      <c r="D31" s="716" t="s">
        <v>1302</v>
      </c>
      <c r="E31" s="1173">
        <v>0</v>
      </c>
      <c r="F31" s="203">
        <v>0</v>
      </c>
      <c r="G31" s="1073"/>
    </row>
    <row r="32" spans="1:10" s="132" customFormat="1" ht="22.5" customHeight="1" x14ac:dyDescent="0.2">
      <c r="A32" s="1008">
        <v>350</v>
      </c>
      <c r="B32" s="1954" t="s">
        <v>173</v>
      </c>
      <c r="C32" s="1963" t="s">
        <v>1717</v>
      </c>
      <c r="D32" s="716" t="s">
        <v>1309</v>
      </c>
      <c r="E32" s="1173">
        <v>0</v>
      </c>
      <c r="F32" s="203">
        <v>0</v>
      </c>
      <c r="G32" s="1073"/>
    </row>
    <row r="33" spans="1:9" s="132" customFormat="1" ht="22.5" x14ac:dyDescent="0.2">
      <c r="A33" s="1008">
        <v>600</v>
      </c>
      <c r="B33" s="1954" t="s">
        <v>173</v>
      </c>
      <c r="C33" s="1963" t="s">
        <v>1718</v>
      </c>
      <c r="D33" s="716" t="s">
        <v>1303</v>
      </c>
      <c r="E33" s="1173">
        <v>0</v>
      </c>
      <c r="F33" s="203">
        <v>0</v>
      </c>
      <c r="G33" s="1073"/>
    </row>
    <row r="34" spans="1:9" s="132" customFormat="1" x14ac:dyDescent="0.2">
      <c r="A34" s="1008">
        <v>280</v>
      </c>
      <c r="B34" s="1954" t="s">
        <v>173</v>
      </c>
      <c r="C34" s="1963" t="s">
        <v>1719</v>
      </c>
      <c r="D34" s="716" t="s">
        <v>1304</v>
      </c>
      <c r="E34" s="1173">
        <v>0</v>
      </c>
      <c r="F34" s="203">
        <v>0</v>
      </c>
      <c r="G34" s="1073"/>
    </row>
    <row r="35" spans="1:9" s="132" customFormat="1" x14ac:dyDescent="0.2">
      <c r="A35" s="1008">
        <v>80</v>
      </c>
      <c r="B35" s="1954" t="s">
        <v>173</v>
      </c>
      <c r="C35" s="1963" t="s">
        <v>1720</v>
      </c>
      <c r="D35" s="716" t="s">
        <v>1305</v>
      </c>
      <c r="E35" s="1173">
        <v>0</v>
      </c>
      <c r="F35" s="203">
        <v>0</v>
      </c>
      <c r="G35" s="1073"/>
    </row>
    <row r="36" spans="1:9" s="132" customFormat="1" ht="10.5" customHeight="1" x14ac:dyDescent="0.2">
      <c r="A36" s="1008">
        <v>300</v>
      </c>
      <c r="B36" s="1954" t="s">
        <v>173</v>
      </c>
      <c r="C36" s="1963" t="s">
        <v>1721</v>
      </c>
      <c r="D36" s="716" t="s">
        <v>1306</v>
      </c>
      <c r="E36" s="1173">
        <v>0</v>
      </c>
      <c r="F36" s="203">
        <v>0</v>
      </c>
      <c r="G36" s="1073"/>
    </row>
    <row r="37" spans="1:9" s="132" customFormat="1" ht="22.5" x14ac:dyDescent="0.2">
      <c r="A37" s="1008">
        <v>750</v>
      </c>
      <c r="B37" s="1954" t="s">
        <v>173</v>
      </c>
      <c r="C37" s="1963" t="s">
        <v>1722</v>
      </c>
      <c r="D37" s="716" t="s">
        <v>1307</v>
      </c>
      <c r="E37" s="1173">
        <v>0</v>
      </c>
      <c r="F37" s="203">
        <v>0</v>
      </c>
      <c r="G37" s="1073"/>
    </row>
    <row r="38" spans="1:9" s="132" customFormat="1" x14ac:dyDescent="0.2">
      <c r="A38" s="1168">
        <v>1800</v>
      </c>
      <c r="B38" s="1955" t="s">
        <v>173</v>
      </c>
      <c r="C38" s="1963" t="s">
        <v>1723</v>
      </c>
      <c r="D38" s="1000" t="s">
        <v>1308</v>
      </c>
      <c r="E38" s="1174">
        <v>0</v>
      </c>
      <c r="F38" s="143">
        <v>0</v>
      </c>
      <c r="G38" s="1960"/>
    </row>
    <row r="39" spans="1:9" s="2230" customFormat="1" ht="15" customHeight="1" x14ac:dyDescent="0.2">
      <c r="A39" s="142">
        <v>0</v>
      </c>
      <c r="B39" s="2228" t="s">
        <v>173</v>
      </c>
      <c r="C39" s="1963" t="s">
        <v>1863</v>
      </c>
      <c r="D39" s="2229" t="s">
        <v>1864</v>
      </c>
      <c r="E39" s="831">
        <v>900</v>
      </c>
      <c r="F39" s="203">
        <v>900</v>
      </c>
      <c r="G39" s="271"/>
      <c r="I39" s="2231"/>
    </row>
    <row r="40" spans="1:9" s="2230" customFormat="1" ht="22.5" customHeight="1" x14ac:dyDescent="0.2">
      <c r="A40" s="142">
        <v>0</v>
      </c>
      <c r="B40" s="2228" t="s">
        <v>173</v>
      </c>
      <c r="C40" s="1963" t="s">
        <v>1866</v>
      </c>
      <c r="D40" s="2229" t="s">
        <v>1867</v>
      </c>
      <c r="E40" s="831">
        <v>1200</v>
      </c>
      <c r="F40" s="203">
        <v>1200</v>
      </c>
      <c r="G40" s="271"/>
    </row>
    <row r="41" spans="1:9" s="2230" customFormat="1" ht="15" customHeight="1" x14ac:dyDescent="0.2">
      <c r="A41" s="142">
        <v>0</v>
      </c>
      <c r="B41" s="2228" t="s">
        <v>173</v>
      </c>
      <c r="C41" s="1963" t="s">
        <v>1868</v>
      </c>
      <c r="D41" s="2229" t="s">
        <v>1869</v>
      </c>
      <c r="E41" s="831">
        <v>1000</v>
      </c>
      <c r="F41" s="203">
        <v>1000</v>
      </c>
      <c r="G41" s="271"/>
    </row>
    <row r="42" spans="1:9" s="2230" customFormat="1" ht="22.5" customHeight="1" x14ac:dyDescent="0.2">
      <c r="A42" s="142">
        <v>0</v>
      </c>
      <c r="B42" s="2228" t="s">
        <v>173</v>
      </c>
      <c r="C42" s="1963" t="s">
        <v>1868</v>
      </c>
      <c r="D42" s="2229" t="s">
        <v>1870</v>
      </c>
      <c r="E42" s="831">
        <v>500</v>
      </c>
      <c r="F42" s="203">
        <v>500</v>
      </c>
      <c r="G42" s="271"/>
    </row>
    <row r="43" spans="1:9" s="2230" customFormat="1" ht="22.5" customHeight="1" x14ac:dyDescent="0.2">
      <c r="A43" s="142">
        <v>0</v>
      </c>
      <c r="B43" s="2228" t="s">
        <v>173</v>
      </c>
      <c r="C43" s="1963" t="s">
        <v>1868</v>
      </c>
      <c r="D43" s="2229" t="s">
        <v>1871</v>
      </c>
      <c r="E43" s="831">
        <v>460</v>
      </c>
      <c r="F43" s="203">
        <v>460</v>
      </c>
      <c r="G43" s="271"/>
    </row>
    <row r="44" spans="1:9" s="2230" customFormat="1" ht="22.5" customHeight="1" x14ac:dyDescent="0.2">
      <c r="A44" s="142">
        <v>0</v>
      </c>
      <c r="B44" s="2228" t="s">
        <v>173</v>
      </c>
      <c r="C44" s="1963" t="s">
        <v>1872</v>
      </c>
      <c r="D44" s="2229" t="s">
        <v>1873</v>
      </c>
      <c r="E44" s="831">
        <v>450</v>
      </c>
      <c r="F44" s="203">
        <v>450</v>
      </c>
      <c r="G44" s="271"/>
    </row>
    <row r="45" spans="1:9" s="2230" customFormat="1" ht="22.5" customHeight="1" thickBot="1" x14ac:dyDescent="0.25">
      <c r="A45" s="144">
        <v>0</v>
      </c>
      <c r="B45" s="2232" t="s">
        <v>173</v>
      </c>
      <c r="C45" s="2233" t="s">
        <v>1872</v>
      </c>
      <c r="D45" s="2234" t="s">
        <v>1874</v>
      </c>
      <c r="E45" s="834">
        <v>490</v>
      </c>
      <c r="F45" s="145">
        <v>490</v>
      </c>
      <c r="G45" s="579"/>
    </row>
    <row r="46" spans="1:9" s="422" customFormat="1" x14ac:dyDescent="0.2">
      <c r="A46" s="146"/>
      <c r="B46" s="742"/>
      <c r="C46" s="1515"/>
      <c r="D46" s="640"/>
      <c r="E46" s="146"/>
      <c r="F46" s="1519"/>
      <c r="G46" s="1951"/>
    </row>
    <row r="47" spans="1:9" s="132" customFormat="1" x14ac:dyDescent="0.2">
      <c r="B47" s="482"/>
      <c r="H47" s="482"/>
    </row>
    <row r="48" spans="1:9" ht="18.75" customHeight="1" x14ac:dyDescent="0.25">
      <c r="B48" s="3394" t="s">
        <v>916</v>
      </c>
      <c r="C48" s="3394"/>
      <c r="D48" s="3394"/>
      <c r="E48" s="3394"/>
      <c r="F48" s="3394"/>
      <c r="G48" s="3394"/>
      <c r="H48" s="656"/>
      <c r="I48" s="655"/>
    </row>
    <row r="49" spans="1:12" ht="12.75" customHeight="1" thickBot="1" x14ac:dyDescent="0.25">
      <c r="B49" s="5"/>
      <c r="C49" s="5"/>
      <c r="D49" s="5"/>
      <c r="E49" s="5"/>
      <c r="F49" s="5"/>
      <c r="G49" s="5"/>
      <c r="H49" s="8" t="s">
        <v>165</v>
      </c>
    </row>
    <row r="50" spans="1:12" ht="12.75" customHeight="1" x14ac:dyDescent="0.2">
      <c r="A50" s="3332" t="s">
        <v>1453</v>
      </c>
      <c r="B50" s="3344" t="s">
        <v>166</v>
      </c>
      <c r="C50" s="3346" t="s">
        <v>293</v>
      </c>
      <c r="D50" s="3348" t="s">
        <v>182</v>
      </c>
      <c r="E50" s="3378" t="s">
        <v>177</v>
      </c>
      <c r="F50" s="3378" t="s">
        <v>176</v>
      </c>
      <c r="G50" s="3340" t="s">
        <v>1568</v>
      </c>
      <c r="H50" s="3342" t="s">
        <v>1454</v>
      </c>
    </row>
    <row r="51" spans="1:12" ht="14.25" customHeight="1" thickBot="1" x14ac:dyDescent="0.25">
      <c r="A51" s="3333"/>
      <c r="B51" s="3369"/>
      <c r="C51" s="3366"/>
      <c r="D51" s="3350"/>
      <c r="E51" s="3379"/>
      <c r="F51" s="3379"/>
      <c r="G51" s="3341"/>
      <c r="H51" s="3377"/>
      <c r="K51" s="121"/>
      <c r="L51" s="121"/>
    </row>
    <row r="52" spans="1:12" s="132" customFormat="1" ht="15" customHeight="1" thickBot="1" x14ac:dyDescent="0.25">
      <c r="A52" s="193">
        <f>SUM(A53:A75)</f>
        <v>137562.68</v>
      </c>
      <c r="B52" s="59" t="s">
        <v>172</v>
      </c>
      <c r="C52" s="60" t="s">
        <v>175</v>
      </c>
      <c r="D52" s="279" t="s">
        <v>174</v>
      </c>
      <c r="E52" s="100">
        <f>SUM(E53:E75)</f>
        <v>130092.89799999999</v>
      </c>
      <c r="F52" s="226">
        <f>SUM(F53:F75)</f>
        <v>14347.902</v>
      </c>
      <c r="G52" s="193">
        <f>SUM(G53:G75)</f>
        <v>144440.79999999999</v>
      </c>
      <c r="H52" s="193">
        <f>SUM(H53:H75)</f>
        <v>144440.79999999999</v>
      </c>
      <c r="I52" s="3104"/>
      <c r="J52" s="763"/>
      <c r="K52" s="3105"/>
      <c r="L52" s="994"/>
    </row>
    <row r="53" spans="1:12" ht="13.5" customHeight="1" x14ac:dyDescent="0.2">
      <c r="A53" s="1667">
        <v>12394.04</v>
      </c>
      <c r="B53" s="1059" t="s">
        <v>173</v>
      </c>
      <c r="C53" s="194">
        <v>1501</v>
      </c>
      <c r="D53" s="195" t="s">
        <v>294</v>
      </c>
      <c r="E53" s="2235">
        <v>6085.0720000000001</v>
      </c>
      <c r="F53" s="2236">
        <v>1455.9280000000001</v>
      </c>
      <c r="G53" s="867">
        <v>7541</v>
      </c>
      <c r="H53" s="785">
        <v>7541</v>
      </c>
      <c r="I53" s="196"/>
      <c r="J53" s="196"/>
      <c r="K53" s="1965"/>
      <c r="L53" s="121"/>
    </row>
    <row r="54" spans="1:12" ht="12.75" customHeight="1" x14ac:dyDescent="0.2">
      <c r="A54" s="1668">
        <v>6587.1490000000003</v>
      </c>
      <c r="B54" s="1018" t="s">
        <v>173</v>
      </c>
      <c r="C54" s="21">
        <v>1502</v>
      </c>
      <c r="D54" s="22" t="s">
        <v>264</v>
      </c>
      <c r="E54" s="2237">
        <v>8212.9760000000006</v>
      </c>
      <c r="F54" s="2238">
        <v>154.024</v>
      </c>
      <c r="G54" s="868">
        <v>8367</v>
      </c>
      <c r="H54" s="749">
        <v>8367</v>
      </c>
      <c r="J54" s="196"/>
      <c r="K54" s="1965"/>
      <c r="L54" s="121"/>
    </row>
    <row r="55" spans="1:12" ht="12.75" customHeight="1" x14ac:dyDescent="0.2">
      <c r="A55" s="1668">
        <v>7036.2190000000001</v>
      </c>
      <c r="B55" s="1018" t="s">
        <v>173</v>
      </c>
      <c r="C55" s="2239">
        <v>1504</v>
      </c>
      <c r="D55" s="19" t="s">
        <v>1875</v>
      </c>
      <c r="E55" s="2237">
        <v>5082.223</v>
      </c>
      <c r="F55" s="2238">
        <v>320.77699999999999</v>
      </c>
      <c r="G55" s="868">
        <v>5403</v>
      </c>
      <c r="H55" s="749">
        <v>5403</v>
      </c>
      <c r="J55" s="196"/>
      <c r="K55" s="1965"/>
      <c r="L55" s="121"/>
    </row>
    <row r="56" spans="1:12" ht="12.75" customHeight="1" x14ac:dyDescent="0.2">
      <c r="A56" s="1668">
        <v>1779.1179999999999</v>
      </c>
      <c r="B56" s="1018" t="s">
        <v>173</v>
      </c>
      <c r="C56" s="21">
        <v>1505</v>
      </c>
      <c r="D56" s="22" t="s">
        <v>295</v>
      </c>
      <c r="E56" s="2237">
        <v>1659.9780000000001</v>
      </c>
      <c r="F56" s="2238">
        <v>475.02199999999999</v>
      </c>
      <c r="G56" s="868">
        <v>2135</v>
      </c>
      <c r="H56" s="749">
        <v>2135</v>
      </c>
      <c r="J56" s="196"/>
      <c r="K56" s="1965"/>
      <c r="L56" s="121"/>
    </row>
    <row r="57" spans="1:12" ht="12.75" customHeight="1" x14ac:dyDescent="0.2">
      <c r="A57" s="1668">
        <v>2533.2049999999999</v>
      </c>
      <c r="B57" s="1018" t="s">
        <v>173</v>
      </c>
      <c r="C57" s="21">
        <v>1507</v>
      </c>
      <c r="D57" s="22" t="s">
        <v>267</v>
      </c>
      <c r="E57" s="2237">
        <v>3236.6210000000001</v>
      </c>
      <c r="F57" s="2238">
        <v>30.379000000000001</v>
      </c>
      <c r="G57" s="868">
        <v>3267</v>
      </c>
      <c r="H57" s="749">
        <v>3267</v>
      </c>
      <c r="J57" s="196"/>
      <c r="K57" s="1965"/>
      <c r="L57" s="121"/>
    </row>
    <row r="58" spans="1:12" ht="12.75" customHeight="1" x14ac:dyDescent="0.2">
      <c r="A58" s="1668">
        <v>2891.3560000000002</v>
      </c>
      <c r="B58" s="1018" t="s">
        <v>173</v>
      </c>
      <c r="C58" s="21">
        <v>1508</v>
      </c>
      <c r="D58" s="22" t="s">
        <v>268</v>
      </c>
      <c r="E58" s="2237">
        <v>4126.549</v>
      </c>
      <c r="F58" s="2238">
        <v>218.45099999999999</v>
      </c>
      <c r="G58" s="868">
        <v>4345</v>
      </c>
      <c r="H58" s="749">
        <v>4345</v>
      </c>
      <c r="J58" s="196"/>
      <c r="K58" s="1965"/>
      <c r="L58" s="121"/>
    </row>
    <row r="59" spans="1:12" ht="12.75" customHeight="1" x14ac:dyDescent="0.2">
      <c r="A59" s="1668">
        <v>7405.2709999999997</v>
      </c>
      <c r="B59" s="1018" t="s">
        <v>173</v>
      </c>
      <c r="C59" s="21">
        <v>1509</v>
      </c>
      <c r="D59" s="22" t="s">
        <v>269</v>
      </c>
      <c r="E59" s="2237">
        <v>7224.05</v>
      </c>
      <c r="F59" s="2238">
        <v>523.95000000000005</v>
      </c>
      <c r="G59" s="868">
        <v>7748</v>
      </c>
      <c r="H59" s="749">
        <v>7748</v>
      </c>
      <c r="J59" s="196"/>
      <c r="K59" s="1965"/>
      <c r="L59" s="121"/>
    </row>
    <row r="60" spans="1:12" ht="12.75" customHeight="1" x14ac:dyDescent="0.2">
      <c r="A60" s="1668">
        <v>6584.125</v>
      </c>
      <c r="B60" s="1018" t="s">
        <v>173</v>
      </c>
      <c r="C60" s="21">
        <v>1510</v>
      </c>
      <c r="D60" s="22" t="s">
        <v>270</v>
      </c>
      <c r="E60" s="2237">
        <v>7279.4049999999997</v>
      </c>
      <c r="F60" s="2238">
        <v>970.59500000000003</v>
      </c>
      <c r="G60" s="868">
        <v>8250</v>
      </c>
      <c r="H60" s="749">
        <v>8250</v>
      </c>
      <c r="J60" s="196"/>
      <c r="K60" s="1965"/>
      <c r="L60" s="121"/>
    </row>
    <row r="61" spans="1:12" ht="12.75" customHeight="1" x14ac:dyDescent="0.2">
      <c r="A61" s="1668">
        <v>2462.616</v>
      </c>
      <c r="B61" s="1018" t="s">
        <v>173</v>
      </c>
      <c r="C61" s="21">
        <v>1512</v>
      </c>
      <c r="D61" s="22" t="s">
        <v>271</v>
      </c>
      <c r="E61" s="2237">
        <v>1755</v>
      </c>
      <c r="F61" s="2238">
        <v>631</v>
      </c>
      <c r="G61" s="868">
        <v>2386</v>
      </c>
      <c r="H61" s="749">
        <v>2386</v>
      </c>
      <c r="J61" s="196"/>
      <c r="K61" s="1965"/>
      <c r="L61" s="121"/>
    </row>
    <row r="62" spans="1:12" ht="12.75" customHeight="1" x14ac:dyDescent="0.2">
      <c r="A62" s="1668">
        <v>8502.3509999999987</v>
      </c>
      <c r="B62" s="1018" t="s">
        <v>173</v>
      </c>
      <c r="C62" s="21">
        <v>1513</v>
      </c>
      <c r="D62" s="22" t="s">
        <v>272</v>
      </c>
      <c r="E62" s="2237">
        <v>7046.2740000000003</v>
      </c>
      <c r="F62" s="2238">
        <v>1897.7260000000001</v>
      </c>
      <c r="G62" s="868">
        <v>8944</v>
      </c>
      <c r="H62" s="749">
        <v>8944</v>
      </c>
      <c r="J62" s="196"/>
      <c r="K62" s="1965"/>
      <c r="L62" s="121"/>
    </row>
    <row r="63" spans="1:12" s="370" customFormat="1" ht="16.5" customHeight="1" thickBot="1" x14ac:dyDescent="0.25">
      <c r="A63" s="12"/>
      <c r="B63" s="5"/>
      <c r="C63" s="5"/>
      <c r="D63" s="5"/>
      <c r="E63" s="5"/>
      <c r="F63" s="5"/>
      <c r="G63" s="5"/>
      <c r="H63" s="322" t="s">
        <v>165</v>
      </c>
      <c r="J63" s="3100"/>
      <c r="K63" s="1965"/>
    </row>
    <row r="64" spans="1:12" s="370" customFormat="1" ht="12.75" customHeight="1" x14ac:dyDescent="0.2">
      <c r="A64" s="3332" t="s">
        <v>1453</v>
      </c>
      <c r="B64" s="3344" t="s">
        <v>166</v>
      </c>
      <c r="C64" s="3346" t="s">
        <v>293</v>
      </c>
      <c r="D64" s="3348" t="s">
        <v>182</v>
      </c>
      <c r="E64" s="3378" t="s">
        <v>177</v>
      </c>
      <c r="F64" s="3378" t="s">
        <v>176</v>
      </c>
      <c r="G64" s="3340" t="s">
        <v>1568</v>
      </c>
      <c r="H64" s="3342" t="s">
        <v>1454</v>
      </c>
      <c r="J64" s="3100"/>
      <c r="K64" s="1965"/>
    </row>
    <row r="65" spans="1:12" s="370" customFormat="1" ht="12.75" customHeight="1" thickBot="1" x14ac:dyDescent="0.25">
      <c r="A65" s="3333"/>
      <c r="B65" s="3369"/>
      <c r="C65" s="3366"/>
      <c r="D65" s="3350"/>
      <c r="E65" s="3379"/>
      <c r="F65" s="3379"/>
      <c r="G65" s="3341"/>
      <c r="H65" s="3377"/>
      <c r="J65" s="3100"/>
      <c r="K65" s="1965"/>
    </row>
    <row r="66" spans="1:12" s="370" customFormat="1" ht="12.75" customHeight="1" thickBot="1" x14ac:dyDescent="0.25">
      <c r="A66" s="3103" t="s">
        <v>261</v>
      </c>
      <c r="B66" s="59" t="s">
        <v>172</v>
      </c>
      <c r="C66" s="60" t="s">
        <v>175</v>
      </c>
      <c r="D66" s="279" t="s">
        <v>174</v>
      </c>
      <c r="E66" s="3101" t="s">
        <v>261</v>
      </c>
      <c r="F66" s="3102" t="s">
        <v>261</v>
      </c>
      <c r="G66" s="3103" t="s">
        <v>261</v>
      </c>
      <c r="H66" s="3103" t="s">
        <v>261</v>
      </c>
      <c r="J66" s="3100"/>
      <c r="K66" s="1965"/>
    </row>
    <row r="67" spans="1:12" ht="12.75" customHeight="1" x14ac:dyDescent="0.2">
      <c r="A67" s="3095">
        <v>11047.468000000001</v>
      </c>
      <c r="B67" s="3096" t="s">
        <v>173</v>
      </c>
      <c r="C67" s="23">
        <v>1514</v>
      </c>
      <c r="D67" s="24" t="s">
        <v>273</v>
      </c>
      <c r="E67" s="3097">
        <v>10197.061</v>
      </c>
      <c r="F67" s="3098">
        <v>709.93899999999996</v>
      </c>
      <c r="G67" s="3099">
        <v>10907</v>
      </c>
      <c r="H67" s="750">
        <v>10907</v>
      </c>
      <c r="J67" s="196"/>
      <c r="K67" s="1965"/>
      <c r="L67" s="121"/>
    </row>
    <row r="68" spans="1:12" ht="12.75" customHeight="1" x14ac:dyDescent="0.2">
      <c r="A68" s="1668">
        <v>7548.2740000000003</v>
      </c>
      <c r="B68" s="1018" t="s">
        <v>173</v>
      </c>
      <c r="C68" s="21">
        <v>1515</v>
      </c>
      <c r="D68" s="22" t="s">
        <v>274</v>
      </c>
      <c r="E68" s="2237">
        <v>7428.8</v>
      </c>
      <c r="F68" s="2238">
        <v>453</v>
      </c>
      <c r="G68" s="868">
        <v>7881.8</v>
      </c>
      <c r="H68" s="749">
        <v>7881.8</v>
      </c>
      <c r="J68" s="196"/>
      <c r="K68" s="1965"/>
      <c r="L68" s="121"/>
    </row>
    <row r="69" spans="1:12" ht="12.75" customHeight="1" x14ac:dyDescent="0.2">
      <c r="A69" s="1668">
        <v>6823.9549999999999</v>
      </c>
      <c r="B69" s="1018" t="s">
        <v>173</v>
      </c>
      <c r="C69" s="21">
        <v>1516</v>
      </c>
      <c r="D69" s="22" t="s">
        <v>275</v>
      </c>
      <c r="E69" s="2237">
        <v>7450.4579999999996</v>
      </c>
      <c r="F69" s="2238">
        <v>1385.5419999999999</v>
      </c>
      <c r="G69" s="868">
        <v>8836</v>
      </c>
      <c r="H69" s="749">
        <v>8836</v>
      </c>
      <c r="J69" s="196"/>
      <c r="K69" s="1965"/>
      <c r="L69" s="121"/>
    </row>
    <row r="70" spans="1:12" ht="12.75" customHeight="1" x14ac:dyDescent="0.2">
      <c r="A70" s="1668">
        <v>7605.8890000000001</v>
      </c>
      <c r="B70" s="1018" t="s">
        <v>173</v>
      </c>
      <c r="C70" s="21">
        <v>1517</v>
      </c>
      <c r="D70" s="22" t="s">
        <v>296</v>
      </c>
      <c r="E70" s="2237">
        <v>4978.3620000000001</v>
      </c>
      <c r="F70" s="2238">
        <v>2973.6379999999999</v>
      </c>
      <c r="G70" s="868">
        <v>7952</v>
      </c>
      <c r="H70" s="749">
        <v>7952</v>
      </c>
      <c r="J70" s="196"/>
      <c r="K70" s="1965"/>
      <c r="L70" s="121"/>
    </row>
    <row r="71" spans="1:12" ht="12.75" customHeight="1" x14ac:dyDescent="0.2">
      <c r="A71" s="1668">
        <v>5935.4620000000004</v>
      </c>
      <c r="B71" s="1018" t="s">
        <v>173</v>
      </c>
      <c r="C71" s="21">
        <v>1519</v>
      </c>
      <c r="D71" s="22" t="s">
        <v>277</v>
      </c>
      <c r="E71" s="2237">
        <v>5377.1289999999999</v>
      </c>
      <c r="F71" s="2238">
        <v>131.87100000000001</v>
      </c>
      <c r="G71" s="868">
        <v>5509</v>
      </c>
      <c r="H71" s="749">
        <v>5509</v>
      </c>
      <c r="J71" s="196"/>
      <c r="K71" s="1965"/>
      <c r="L71" s="121"/>
    </row>
    <row r="72" spans="1:12" ht="12.75" customHeight="1" x14ac:dyDescent="0.2">
      <c r="A72" s="1668">
        <v>4634.8450000000003</v>
      </c>
      <c r="B72" s="1018" t="s">
        <v>173</v>
      </c>
      <c r="C72" s="21">
        <v>1520</v>
      </c>
      <c r="D72" s="22" t="s">
        <v>278</v>
      </c>
      <c r="E72" s="2237">
        <v>6603.7719999999999</v>
      </c>
      <c r="F72" s="2238">
        <v>231.22800000000001</v>
      </c>
      <c r="G72" s="868">
        <v>6835</v>
      </c>
      <c r="H72" s="749">
        <v>6835</v>
      </c>
      <c r="J72" s="196"/>
      <c r="K72" s="1965"/>
      <c r="L72" s="121"/>
    </row>
    <row r="73" spans="1:12" ht="12.75" customHeight="1" x14ac:dyDescent="0.2">
      <c r="A73" s="1668">
        <v>1910.78</v>
      </c>
      <c r="B73" s="1018" t="s">
        <v>173</v>
      </c>
      <c r="C73" s="21">
        <v>1521</v>
      </c>
      <c r="D73" s="22" t="s">
        <v>279</v>
      </c>
      <c r="E73" s="2237">
        <v>677.81200000000001</v>
      </c>
      <c r="F73" s="2238">
        <v>436.18799999999999</v>
      </c>
      <c r="G73" s="868">
        <v>1114</v>
      </c>
      <c r="H73" s="750">
        <v>1114</v>
      </c>
      <c r="J73" s="196"/>
      <c r="K73" s="1965"/>
      <c r="L73" s="121"/>
    </row>
    <row r="74" spans="1:12" ht="13.5" customHeight="1" x14ac:dyDescent="0.2">
      <c r="A74" s="395">
        <v>5487.174</v>
      </c>
      <c r="B74" s="1060" t="s">
        <v>173</v>
      </c>
      <c r="C74" s="747">
        <v>1522</v>
      </c>
      <c r="D74" s="712" t="s">
        <v>280</v>
      </c>
      <c r="E74" s="2237">
        <v>5209.5169999999998</v>
      </c>
      <c r="F74" s="2238">
        <v>396.483</v>
      </c>
      <c r="G74" s="868">
        <v>5606</v>
      </c>
      <c r="H74" s="748">
        <v>5606</v>
      </c>
      <c r="J74" s="196"/>
      <c r="K74" s="121"/>
      <c r="L74" s="121"/>
    </row>
    <row r="75" spans="1:12" ht="13.5" customHeight="1" thickBot="1" x14ac:dyDescent="0.25">
      <c r="A75" s="366">
        <v>28393.383000000002</v>
      </c>
      <c r="B75" s="1061" t="s">
        <v>173</v>
      </c>
      <c r="C75" s="197">
        <v>1523</v>
      </c>
      <c r="D75" s="751" t="s">
        <v>970</v>
      </c>
      <c r="E75" s="2240">
        <v>30461.839</v>
      </c>
      <c r="F75" s="2241">
        <v>952.16099999999994</v>
      </c>
      <c r="G75" s="869">
        <v>31414</v>
      </c>
      <c r="H75" s="752">
        <v>31414</v>
      </c>
      <c r="J75" s="196"/>
      <c r="K75" s="121"/>
      <c r="L75" s="121"/>
    </row>
    <row r="76" spans="1:12" x14ac:dyDescent="0.2">
      <c r="B76" s="742"/>
      <c r="C76" s="742"/>
      <c r="D76" s="640"/>
      <c r="E76" s="743"/>
      <c r="F76" s="743"/>
      <c r="G76" s="744"/>
      <c r="H76" s="745"/>
      <c r="I76" s="746"/>
      <c r="K76" s="1964"/>
      <c r="L76" s="121"/>
    </row>
    <row r="77" spans="1:12" x14ac:dyDescent="0.2">
      <c r="B77" s="742"/>
      <c r="C77" s="742"/>
      <c r="D77" s="640"/>
      <c r="E77" s="743"/>
      <c r="F77" s="743"/>
      <c r="G77" s="744"/>
      <c r="H77" s="745"/>
      <c r="I77" s="746"/>
      <c r="K77" s="1964"/>
      <c r="L77" s="121"/>
    </row>
    <row r="78" spans="1:12" ht="18.75" customHeight="1" x14ac:dyDescent="0.25">
      <c r="B78" s="3394" t="s">
        <v>917</v>
      </c>
      <c r="C78" s="3394"/>
      <c r="D78" s="3394"/>
      <c r="E78" s="3394"/>
      <c r="F78" s="3394"/>
      <c r="G78" s="3394"/>
      <c r="H78" s="67"/>
      <c r="K78" s="121"/>
      <c r="L78" s="121"/>
    </row>
    <row r="79" spans="1:12" ht="12" thickBot="1" x14ac:dyDescent="0.25">
      <c r="B79" s="5"/>
      <c r="C79" s="5"/>
      <c r="D79" s="5"/>
      <c r="E79" s="34"/>
      <c r="F79" s="34"/>
      <c r="G79" s="433" t="s">
        <v>165</v>
      </c>
      <c r="H79" s="49"/>
    </row>
    <row r="80" spans="1:12" ht="9.75" customHeight="1" x14ac:dyDescent="0.2">
      <c r="A80" s="3332" t="s">
        <v>1453</v>
      </c>
      <c r="B80" s="3344" t="s">
        <v>166</v>
      </c>
      <c r="C80" s="3346" t="s">
        <v>297</v>
      </c>
      <c r="D80" s="3353" t="s">
        <v>181</v>
      </c>
      <c r="E80" s="3370" t="s">
        <v>1568</v>
      </c>
      <c r="F80" s="3342" t="s">
        <v>1454</v>
      </c>
      <c r="G80" s="3373" t="s">
        <v>186</v>
      </c>
      <c r="H80" s="12"/>
    </row>
    <row r="81" spans="1:14" ht="21.75" customHeight="1" thickBot="1" x14ac:dyDescent="0.25">
      <c r="A81" s="3333"/>
      <c r="B81" s="3369"/>
      <c r="C81" s="3366"/>
      <c r="D81" s="3354"/>
      <c r="E81" s="3371"/>
      <c r="F81" s="3377"/>
      <c r="G81" s="3374"/>
      <c r="H81" s="12"/>
      <c r="I81" s="121"/>
      <c r="J81" s="121"/>
      <c r="K81" s="121"/>
    </row>
    <row r="82" spans="1:14" ht="15" customHeight="1" thickBot="1" x14ac:dyDescent="0.25">
      <c r="A82" s="58">
        <f>SUM(A83,A85,A92,A94,A99,A100,A102,A105,A107)</f>
        <v>3150</v>
      </c>
      <c r="B82" s="63" t="s">
        <v>172</v>
      </c>
      <c r="C82" s="61" t="s">
        <v>169</v>
      </c>
      <c r="D82" s="56" t="s">
        <v>174</v>
      </c>
      <c r="E82" s="58">
        <f>SUM(E107,E105,E102,E100,E98,E94,E92,E85,E83)</f>
        <v>9755</v>
      </c>
      <c r="F82" s="58">
        <f>SUM(F107,F105,F102,F100,F98,F94,F92,F85,F83)</f>
        <v>9755</v>
      </c>
      <c r="G82" s="1246" t="s">
        <v>167</v>
      </c>
      <c r="H82" s="12"/>
      <c r="I82" s="121"/>
      <c r="J82" s="121"/>
      <c r="K82" s="121"/>
    </row>
    <row r="83" spans="1:14" x14ac:dyDescent="0.2">
      <c r="A83" s="1165">
        <f>A84</f>
        <v>65</v>
      </c>
      <c r="B83" s="198" t="s">
        <v>173</v>
      </c>
      <c r="C83" s="199" t="s">
        <v>167</v>
      </c>
      <c r="D83" s="753" t="s">
        <v>298</v>
      </c>
      <c r="E83" s="843">
        <f>E84</f>
        <v>70</v>
      </c>
      <c r="F83" s="159">
        <f>F84</f>
        <v>70</v>
      </c>
      <c r="G83" s="1002"/>
      <c r="H83" s="12"/>
      <c r="I83" s="1969"/>
      <c r="J83" s="1044"/>
      <c r="K83" s="121"/>
    </row>
    <row r="84" spans="1:14" x14ac:dyDescent="0.2">
      <c r="A84" s="1008">
        <v>65</v>
      </c>
      <c r="B84" s="200" t="s">
        <v>184</v>
      </c>
      <c r="C84" s="201" t="s">
        <v>299</v>
      </c>
      <c r="D84" s="550" t="s">
        <v>1876</v>
      </c>
      <c r="E84" s="831">
        <v>70</v>
      </c>
      <c r="F84" s="203">
        <v>70</v>
      </c>
      <c r="G84" s="1175"/>
      <c r="H84" s="12"/>
      <c r="I84" s="1971"/>
      <c r="J84" s="121"/>
      <c r="K84" s="121"/>
    </row>
    <row r="85" spans="1:14" x14ac:dyDescent="0.2">
      <c r="A85" s="1160">
        <f>SUM(A86:A91)</f>
        <v>875</v>
      </c>
      <c r="B85" s="204" t="s">
        <v>173</v>
      </c>
      <c r="C85" s="205" t="s">
        <v>167</v>
      </c>
      <c r="D85" s="1606" t="s">
        <v>300</v>
      </c>
      <c r="E85" s="1973">
        <f>SUM(E86:E91)</f>
        <v>925</v>
      </c>
      <c r="F85" s="206">
        <f>SUM(F86:F91)</f>
        <v>925</v>
      </c>
      <c r="G85" s="1176"/>
      <c r="H85" s="12"/>
      <c r="I85" s="1969"/>
      <c r="J85" s="121"/>
      <c r="K85" s="121"/>
    </row>
    <row r="86" spans="1:14" x14ac:dyDescent="0.2">
      <c r="A86" s="1008">
        <v>110</v>
      </c>
      <c r="B86" s="200" t="s">
        <v>184</v>
      </c>
      <c r="C86" s="201" t="s">
        <v>301</v>
      </c>
      <c r="D86" s="550" t="s">
        <v>1311</v>
      </c>
      <c r="E86" s="831">
        <v>115</v>
      </c>
      <c r="F86" s="203">
        <v>115</v>
      </c>
      <c r="G86" s="1175"/>
      <c r="H86" s="12"/>
      <c r="I86" s="1971"/>
      <c r="J86" s="121"/>
      <c r="K86" s="121"/>
    </row>
    <row r="87" spans="1:14" x14ac:dyDescent="0.2">
      <c r="A87" s="1008">
        <v>125</v>
      </c>
      <c r="B87" s="200" t="s">
        <v>184</v>
      </c>
      <c r="C87" s="201" t="s">
        <v>302</v>
      </c>
      <c r="D87" s="550" t="s">
        <v>1877</v>
      </c>
      <c r="E87" s="831">
        <v>130</v>
      </c>
      <c r="F87" s="203">
        <v>130</v>
      </c>
      <c r="G87" s="1176"/>
      <c r="H87" s="12"/>
      <c r="I87" s="1971"/>
      <c r="J87" s="121"/>
      <c r="K87" s="121"/>
    </row>
    <row r="88" spans="1:14" x14ac:dyDescent="0.2">
      <c r="A88" s="1008">
        <v>40</v>
      </c>
      <c r="B88" s="200" t="s">
        <v>184</v>
      </c>
      <c r="C88" s="201" t="s">
        <v>303</v>
      </c>
      <c r="D88" s="550" t="s">
        <v>1878</v>
      </c>
      <c r="E88" s="831">
        <v>40</v>
      </c>
      <c r="F88" s="203">
        <v>40</v>
      </c>
      <c r="G88" s="1176"/>
      <c r="H88" s="12"/>
      <c r="I88" s="1971"/>
      <c r="J88" s="121"/>
      <c r="K88" s="121"/>
    </row>
    <row r="89" spans="1:14" ht="22.5" x14ac:dyDescent="0.2">
      <c r="A89" s="1008">
        <v>300</v>
      </c>
      <c r="B89" s="200" t="s">
        <v>184</v>
      </c>
      <c r="C89" s="201" t="s">
        <v>304</v>
      </c>
      <c r="D89" s="470" t="s">
        <v>1879</v>
      </c>
      <c r="E89" s="831">
        <v>440</v>
      </c>
      <c r="F89" s="203">
        <v>440</v>
      </c>
      <c r="G89" s="1177" t="s">
        <v>1880</v>
      </c>
      <c r="H89" s="12"/>
      <c r="I89" s="1971"/>
      <c r="J89" s="121"/>
      <c r="K89" s="121"/>
    </row>
    <row r="90" spans="1:14" x14ac:dyDescent="0.2">
      <c r="A90" s="1008">
        <v>100</v>
      </c>
      <c r="B90" s="207" t="s">
        <v>184</v>
      </c>
      <c r="C90" s="208" t="s">
        <v>1312</v>
      </c>
      <c r="D90" s="535" t="s">
        <v>1881</v>
      </c>
      <c r="E90" s="831">
        <v>0</v>
      </c>
      <c r="F90" s="203">
        <v>0</v>
      </c>
      <c r="G90" s="1175"/>
      <c r="H90" s="12"/>
      <c r="I90" s="1786"/>
      <c r="J90" s="370"/>
      <c r="K90" s="370"/>
      <c r="L90" s="122"/>
    </row>
    <row r="91" spans="1:14" x14ac:dyDescent="0.2">
      <c r="A91" s="1008">
        <v>200</v>
      </c>
      <c r="B91" s="207" t="s">
        <v>184</v>
      </c>
      <c r="C91" s="208" t="s">
        <v>305</v>
      </c>
      <c r="D91" s="535" t="s">
        <v>1725</v>
      </c>
      <c r="E91" s="831">
        <v>200</v>
      </c>
      <c r="F91" s="203">
        <v>200</v>
      </c>
      <c r="G91" s="1175"/>
      <c r="H91" s="12"/>
      <c r="I91" s="1786"/>
      <c r="J91" s="370"/>
      <c r="K91" s="370"/>
      <c r="L91" s="122"/>
    </row>
    <row r="92" spans="1:14" ht="15.75" customHeight="1" x14ac:dyDescent="0.2">
      <c r="A92" s="1160">
        <f>A93</f>
        <v>80</v>
      </c>
      <c r="B92" s="204" t="s">
        <v>173</v>
      </c>
      <c r="C92" s="205" t="s">
        <v>167</v>
      </c>
      <c r="D92" s="1972" t="s">
        <v>1724</v>
      </c>
      <c r="E92" s="1973">
        <f>E93</f>
        <v>80</v>
      </c>
      <c r="F92" s="206">
        <f>F93</f>
        <v>80</v>
      </c>
      <c r="G92" s="1176"/>
      <c r="H92" s="12"/>
      <c r="I92" s="2242"/>
      <c r="J92" s="370"/>
      <c r="K92" s="370"/>
      <c r="L92" s="122"/>
    </row>
    <row r="93" spans="1:14" x14ac:dyDescent="0.2">
      <c r="A93" s="1008">
        <v>80</v>
      </c>
      <c r="B93" s="200" t="s">
        <v>184</v>
      </c>
      <c r="C93" s="201" t="s">
        <v>306</v>
      </c>
      <c r="D93" s="550" t="s">
        <v>1882</v>
      </c>
      <c r="E93" s="831">
        <v>80</v>
      </c>
      <c r="F93" s="203">
        <v>80</v>
      </c>
      <c r="G93" s="1175"/>
      <c r="H93" s="12"/>
      <c r="I93" s="1786"/>
      <c r="J93" s="370"/>
      <c r="K93" s="370"/>
      <c r="L93" s="122"/>
    </row>
    <row r="94" spans="1:14" x14ac:dyDescent="0.2">
      <c r="A94" s="1167">
        <f>SUM(A95:A97)</f>
        <v>1200</v>
      </c>
      <c r="B94" s="211" t="s">
        <v>173</v>
      </c>
      <c r="C94" s="212" t="s">
        <v>167</v>
      </c>
      <c r="D94" s="1170" t="s">
        <v>307</v>
      </c>
      <c r="E94" s="832">
        <f>SUM(E95:E97)</f>
        <v>1250</v>
      </c>
      <c r="F94" s="141">
        <f>SUM(F95:F97)</f>
        <v>1250</v>
      </c>
      <c r="G94" s="1176"/>
      <c r="H94" s="12"/>
      <c r="I94" s="1968"/>
      <c r="J94" s="2242"/>
      <c r="K94" s="370"/>
      <c r="L94" s="370"/>
      <c r="M94" s="121"/>
      <c r="N94" s="121"/>
    </row>
    <row r="95" spans="1:14" x14ac:dyDescent="0.2">
      <c r="A95" s="1008">
        <v>300</v>
      </c>
      <c r="B95" s="200" t="s">
        <v>184</v>
      </c>
      <c r="C95" s="201" t="s">
        <v>308</v>
      </c>
      <c r="D95" s="1053" t="s">
        <v>1883</v>
      </c>
      <c r="E95" s="831">
        <v>350</v>
      </c>
      <c r="F95" s="203">
        <v>350</v>
      </c>
      <c r="G95" s="578"/>
      <c r="H95" s="12"/>
      <c r="I95" s="1711"/>
      <c r="J95" s="1786"/>
      <c r="K95" s="370"/>
      <c r="L95" s="370"/>
      <c r="M95" s="121"/>
      <c r="N95" s="121"/>
    </row>
    <row r="96" spans="1:14" x14ac:dyDescent="0.2">
      <c r="A96" s="1008">
        <v>100</v>
      </c>
      <c r="B96" s="207" t="s">
        <v>184</v>
      </c>
      <c r="C96" s="208" t="s">
        <v>309</v>
      </c>
      <c r="D96" s="1141" t="s">
        <v>1884</v>
      </c>
      <c r="E96" s="831">
        <v>100</v>
      </c>
      <c r="F96" s="203">
        <v>100</v>
      </c>
      <c r="G96" s="578"/>
      <c r="H96" s="12"/>
      <c r="I96" s="370"/>
      <c r="J96" s="370"/>
      <c r="K96" s="370"/>
      <c r="L96" s="370"/>
      <c r="M96" s="121"/>
      <c r="N96" s="121"/>
    </row>
    <row r="97" spans="1:14" x14ac:dyDescent="0.2">
      <c r="A97" s="1008">
        <v>800</v>
      </c>
      <c r="B97" s="207" t="s">
        <v>184</v>
      </c>
      <c r="C97" s="208" t="s">
        <v>1313</v>
      </c>
      <c r="D97" s="1141" t="s">
        <v>1203</v>
      </c>
      <c r="E97" s="831">
        <v>800</v>
      </c>
      <c r="F97" s="203">
        <v>800</v>
      </c>
      <c r="G97" s="578"/>
      <c r="H97" s="12"/>
      <c r="I97" s="370"/>
      <c r="J97" s="370"/>
      <c r="K97" s="370"/>
      <c r="L97" s="370"/>
      <c r="M97" s="121"/>
      <c r="N97" s="121"/>
    </row>
    <row r="98" spans="1:14" ht="22.5" x14ac:dyDescent="0.2">
      <c r="A98" s="1167">
        <v>0</v>
      </c>
      <c r="B98" s="211" t="s">
        <v>173</v>
      </c>
      <c r="C98" s="212" t="s">
        <v>167</v>
      </c>
      <c r="D98" s="2243" t="s">
        <v>1885</v>
      </c>
      <c r="E98" s="832">
        <v>6500</v>
      </c>
      <c r="F98" s="141">
        <v>6500</v>
      </c>
      <c r="G98" s="218" t="s">
        <v>1865</v>
      </c>
      <c r="H98" s="12"/>
      <c r="I98" s="370"/>
      <c r="J98" s="370"/>
      <c r="K98" s="370"/>
      <c r="L98" s="370"/>
      <c r="M98" s="121"/>
      <c r="N98" s="121"/>
    </row>
    <row r="99" spans="1:14" ht="22.5" x14ac:dyDescent="0.2">
      <c r="A99" s="1145">
        <v>0</v>
      </c>
      <c r="B99" s="207" t="s">
        <v>184</v>
      </c>
      <c r="C99" s="208" t="s">
        <v>1886</v>
      </c>
      <c r="D99" s="588" t="s">
        <v>1885</v>
      </c>
      <c r="E99" s="831">
        <v>6500</v>
      </c>
      <c r="F99" s="203">
        <v>6500</v>
      </c>
      <c r="G99" s="218" t="s">
        <v>1865</v>
      </c>
      <c r="H99" s="12"/>
      <c r="I99" s="370"/>
      <c r="J99" s="370"/>
      <c r="K99" s="370"/>
      <c r="L99" s="370"/>
      <c r="M99" s="121"/>
      <c r="N99" s="121"/>
    </row>
    <row r="100" spans="1:14" x14ac:dyDescent="0.2">
      <c r="A100" s="1167">
        <f>SUM(A101:A101)</f>
        <v>200</v>
      </c>
      <c r="B100" s="211" t="s">
        <v>173</v>
      </c>
      <c r="C100" s="212" t="s">
        <v>167</v>
      </c>
      <c r="D100" s="1170" t="s">
        <v>310</v>
      </c>
      <c r="E100" s="832">
        <f>SUM(E101:E101)</f>
        <v>200</v>
      </c>
      <c r="F100" s="141">
        <f>SUM(F101:F101)</f>
        <v>200</v>
      </c>
      <c r="G100" s="1176"/>
      <c r="H100" s="12"/>
      <c r="I100" s="370"/>
      <c r="J100" s="370"/>
      <c r="K100" s="370"/>
      <c r="L100" s="370"/>
      <c r="M100" s="121"/>
      <c r="N100" s="121"/>
    </row>
    <row r="101" spans="1:14" ht="22.5" x14ac:dyDescent="0.2">
      <c r="A101" s="1008">
        <v>200</v>
      </c>
      <c r="B101" s="200" t="s">
        <v>184</v>
      </c>
      <c r="C101" s="201" t="s">
        <v>311</v>
      </c>
      <c r="D101" s="588" t="s">
        <v>1887</v>
      </c>
      <c r="E101" s="831">
        <v>200</v>
      </c>
      <c r="F101" s="203">
        <v>200</v>
      </c>
      <c r="G101" s="271" t="s">
        <v>1888</v>
      </c>
      <c r="H101" s="12"/>
      <c r="I101" s="370"/>
      <c r="J101" s="370"/>
      <c r="K101" s="370"/>
      <c r="L101" s="370"/>
      <c r="M101" s="121"/>
      <c r="N101" s="121"/>
    </row>
    <row r="102" spans="1:14" x14ac:dyDescent="0.2">
      <c r="A102" s="1160">
        <f>A103+A104</f>
        <v>550</v>
      </c>
      <c r="B102" s="204" t="s">
        <v>173</v>
      </c>
      <c r="C102" s="205" t="s">
        <v>167</v>
      </c>
      <c r="D102" s="1083" t="s">
        <v>312</v>
      </c>
      <c r="E102" s="1973">
        <f>E103+E104</f>
        <v>550</v>
      </c>
      <c r="F102" s="206">
        <f>F103+F104</f>
        <v>550</v>
      </c>
      <c r="G102" s="1176"/>
      <c r="H102" s="12"/>
      <c r="I102" s="370"/>
      <c r="J102" s="370"/>
      <c r="K102" s="370"/>
      <c r="L102" s="370"/>
      <c r="M102" s="121"/>
      <c r="N102" s="121"/>
    </row>
    <row r="103" spans="1:14" x14ac:dyDescent="0.2">
      <c r="A103" s="1008">
        <v>200</v>
      </c>
      <c r="B103" s="200" t="s">
        <v>184</v>
      </c>
      <c r="C103" s="201" t="s">
        <v>313</v>
      </c>
      <c r="D103" s="1053" t="s">
        <v>1889</v>
      </c>
      <c r="E103" s="831">
        <v>200</v>
      </c>
      <c r="F103" s="203">
        <v>200</v>
      </c>
      <c r="G103" s="271"/>
      <c r="H103" s="12"/>
      <c r="I103" s="1711"/>
      <c r="J103" s="1786"/>
      <c r="K103" s="2244"/>
      <c r="L103" s="370"/>
      <c r="M103" s="121"/>
      <c r="N103" s="121"/>
    </row>
    <row r="104" spans="1:14" x14ac:dyDescent="0.2">
      <c r="A104" s="1008">
        <v>350</v>
      </c>
      <c r="B104" s="200" t="s">
        <v>184</v>
      </c>
      <c r="C104" s="201" t="s">
        <v>314</v>
      </c>
      <c r="D104" s="1053" t="s">
        <v>1314</v>
      </c>
      <c r="E104" s="831">
        <v>350</v>
      </c>
      <c r="F104" s="203">
        <v>350</v>
      </c>
      <c r="G104" s="271"/>
      <c r="H104" s="12"/>
      <c r="I104" s="1707"/>
      <c r="J104" s="1786"/>
      <c r="K104" s="2244"/>
      <c r="L104" s="370"/>
      <c r="M104" s="121"/>
      <c r="N104" s="121"/>
    </row>
    <row r="105" spans="1:14" x14ac:dyDescent="0.2">
      <c r="A105" s="1160">
        <f>A106</f>
        <v>80</v>
      </c>
      <c r="B105" s="204" t="s">
        <v>173</v>
      </c>
      <c r="C105" s="205" t="s">
        <v>167</v>
      </c>
      <c r="D105" s="1083" t="s">
        <v>315</v>
      </c>
      <c r="E105" s="1973">
        <f>E106</f>
        <v>80</v>
      </c>
      <c r="F105" s="206">
        <f>F106</f>
        <v>80</v>
      </c>
      <c r="G105" s="578"/>
      <c r="H105" s="12"/>
      <c r="I105" s="370"/>
      <c r="J105" s="370"/>
      <c r="K105" s="370"/>
      <c r="L105" s="370"/>
      <c r="M105" s="121"/>
      <c r="N105" s="121"/>
    </row>
    <row r="106" spans="1:14" x14ac:dyDescent="0.2">
      <c r="A106" s="1168">
        <v>80</v>
      </c>
      <c r="B106" s="219" t="s">
        <v>184</v>
      </c>
      <c r="C106" s="619" t="s">
        <v>316</v>
      </c>
      <c r="D106" s="1084" t="s">
        <v>1890</v>
      </c>
      <c r="E106" s="835">
        <v>80</v>
      </c>
      <c r="F106" s="143">
        <v>80</v>
      </c>
      <c r="G106" s="735"/>
      <c r="H106" s="12"/>
      <c r="I106" s="370"/>
      <c r="J106" s="370"/>
      <c r="K106" s="370"/>
      <c r="L106" s="370"/>
      <c r="M106" s="121"/>
      <c r="N106" s="121"/>
    </row>
    <row r="107" spans="1:14" s="1144" customFormat="1" x14ac:dyDescent="0.2">
      <c r="A107" s="1172">
        <f>SUM(A108:A108)</f>
        <v>100</v>
      </c>
      <c r="B107" s="1163" t="s">
        <v>173</v>
      </c>
      <c r="C107" s="1164" t="s">
        <v>167</v>
      </c>
      <c r="D107" s="1171" t="s">
        <v>1202</v>
      </c>
      <c r="E107" s="1545">
        <f>E108</f>
        <v>100</v>
      </c>
      <c r="F107" s="1179">
        <f>F108</f>
        <v>100</v>
      </c>
      <c r="G107" s="1178"/>
      <c r="I107" s="2245"/>
      <c r="J107" s="2245"/>
      <c r="K107" s="2245"/>
      <c r="L107" s="2245"/>
      <c r="M107" s="1970"/>
      <c r="N107" s="1970"/>
    </row>
    <row r="108" spans="1:14" s="132" customFormat="1" ht="12" thickBot="1" x14ac:dyDescent="0.25">
      <c r="A108" s="1008">
        <v>100</v>
      </c>
      <c r="B108" s="213" t="s">
        <v>184</v>
      </c>
      <c r="C108" s="214" t="s">
        <v>1315</v>
      </c>
      <c r="D108" s="1252" t="s">
        <v>1891</v>
      </c>
      <c r="E108" s="834">
        <v>100</v>
      </c>
      <c r="F108" s="752">
        <v>100</v>
      </c>
      <c r="G108" s="579"/>
      <c r="I108" s="994"/>
      <c r="J108" s="994"/>
      <c r="K108" s="994"/>
      <c r="L108" s="994"/>
      <c r="M108" s="994"/>
      <c r="N108" s="994"/>
    </row>
    <row r="109" spans="1:14" s="132" customFormat="1" x14ac:dyDescent="0.2">
      <c r="H109" s="1967"/>
    </row>
    <row r="110" spans="1:14" s="132" customFormat="1" x14ac:dyDescent="0.2">
      <c r="H110" s="1967"/>
    </row>
    <row r="111" spans="1:14" s="132" customFormat="1" ht="18.75" customHeight="1" x14ac:dyDescent="0.25">
      <c r="B111" s="656" t="s">
        <v>918</v>
      </c>
      <c r="C111" s="110"/>
      <c r="D111" s="110"/>
      <c r="E111" s="110"/>
      <c r="F111" s="110"/>
      <c r="G111" s="110"/>
      <c r="H111" s="67"/>
    </row>
    <row r="112" spans="1:14" ht="12" thickBot="1" x14ac:dyDescent="0.25">
      <c r="B112" s="5"/>
      <c r="C112" s="5"/>
      <c r="D112" s="5"/>
      <c r="E112" s="34"/>
      <c r="F112" s="34"/>
      <c r="G112" s="433" t="s">
        <v>165</v>
      </c>
      <c r="H112" s="49"/>
    </row>
    <row r="113" spans="1:9" ht="11.25" customHeight="1" x14ac:dyDescent="0.2">
      <c r="A113" s="3332" t="s">
        <v>1453</v>
      </c>
      <c r="B113" s="3344" t="s">
        <v>166</v>
      </c>
      <c r="C113" s="3346" t="s">
        <v>317</v>
      </c>
      <c r="D113" s="3348" t="s">
        <v>188</v>
      </c>
      <c r="E113" s="3340" t="s">
        <v>1568</v>
      </c>
      <c r="F113" s="3342" t="s">
        <v>1454</v>
      </c>
      <c r="G113" s="3363" t="s">
        <v>186</v>
      </c>
      <c r="H113" s="12"/>
    </row>
    <row r="114" spans="1:9" ht="18.75" customHeight="1" thickBot="1" x14ac:dyDescent="0.25">
      <c r="A114" s="3333"/>
      <c r="B114" s="3369"/>
      <c r="C114" s="3366"/>
      <c r="D114" s="3350"/>
      <c r="E114" s="3341"/>
      <c r="F114" s="3377"/>
      <c r="G114" s="3364"/>
      <c r="H114" s="12"/>
    </row>
    <row r="115" spans="1:9" s="132" customFormat="1" ht="15" customHeight="1" thickBot="1" x14ac:dyDescent="0.25">
      <c r="A115" s="58">
        <f>A116</f>
        <v>16700</v>
      </c>
      <c r="B115" s="63" t="s">
        <v>172</v>
      </c>
      <c r="C115" s="61" t="s">
        <v>169</v>
      </c>
      <c r="D115" s="56" t="s">
        <v>174</v>
      </c>
      <c r="E115" s="1039">
        <f>E116</f>
        <v>16905</v>
      </c>
      <c r="F115" s="58">
        <v>16905</v>
      </c>
      <c r="G115" s="1279" t="s">
        <v>167</v>
      </c>
    </row>
    <row r="116" spans="1:9" x14ac:dyDescent="0.2">
      <c r="A116" s="158">
        <f>SUM(A117:A124)</f>
        <v>16700</v>
      </c>
      <c r="B116" s="198" t="s">
        <v>172</v>
      </c>
      <c r="C116" s="199" t="s">
        <v>167</v>
      </c>
      <c r="D116" s="1169" t="s">
        <v>318</v>
      </c>
      <c r="E116" s="1662">
        <f>SUM(E117:E125)</f>
        <v>16905</v>
      </c>
      <c r="F116" s="159">
        <v>16905</v>
      </c>
      <c r="G116" s="682"/>
      <c r="H116" s="12"/>
    </row>
    <row r="117" spans="1:9" x14ac:dyDescent="0.2">
      <c r="A117" s="202">
        <v>4100</v>
      </c>
      <c r="B117" s="200" t="s">
        <v>172</v>
      </c>
      <c r="C117" s="201" t="s">
        <v>1892</v>
      </c>
      <c r="D117" s="1053" t="s">
        <v>1890</v>
      </c>
      <c r="E117" s="1663">
        <v>4400</v>
      </c>
      <c r="F117" s="203">
        <v>4400</v>
      </c>
      <c r="G117" s="271"/>
      <c r="H117" s="12"/>
    </row>
    <row r="118" spans="1:9" ht="22.5" customHeight="1" x14ac:dyDescent="0.2">
      <c r="A118" s="142">
        <v>1000</v>
      </c>
      <c r="B118" s="219" t="s">
        <v>172</v>
      </c>
      <c r="C118" s="220" t="s">
        <v>1893</v>
      </c>
      <c r="D118" s="620" t="s">
        <v>320</v>
      </c>
      <c r="E118" s="1976">
        <v>1000</v>
      </c>
      <c r="F118" s="143">
        <v>1000</v>
      </c>
      <c r="G118" s="735"/>
      <c r="H118" s="12"/>
    </row>
    <row r="119" spans="1:9" x14ac:dyDescent="0.2">
      <c r="A119" s="142">
        <v>10000</v>
      </c>
      <c r="B119" s="219" t="s">
        <v>172</v>
      </c>
      <c r="C119" s="619" t="s">
        <v>1894</v>
      </c>
      <c r="D119" s="620" t="s">
        <v>321</v>
      </c>
      <c r="E119" s="1976">
        <v>10000</v>
      </c>
      <c r="F119" s="143">
        <v>10000</v>
      </c>
      <c r="G119" s="681"/>
      <c r="H119" s="12"/>
    </row>
    <row r="120" spans="1:9" x14ac:dyDescent="0.2">
      <c r="A120" s="142">
        <v>1050</v>
      </c>
      <c r="B120" s="219" t="s">
        <v>172</v>
      </c>
      <c r="C120" s="619" t="s">
        <v>1895</v>
      </c>
      <c r="D120" s="620" t="s">
        <v>1316</v>
      </c>
      <c r="E120" s="1976">
        <v>455</v>
      </c>
      <c r="F120" s="143">
        <v>455</v>
      </c>
      <c r="G120" s="681"/>
      <c r="H120" s="12"/>
    </row>
    <row r="121" spans="1:9" ht="22.5" x14ac:dyDescent="0.2">
      <c r="A121" s="142">
        <v>250</v>
      </c>
      <c r="B121" s="219" t="s">
        <v>172</v>
      </c>
      <c r="C121" s="619" t="s">
        <v>1896</v>
      </c>
      <c r="D121" s="620" t="s">
        <v>1317</v>
      </c>
      <c r="E121" s="1976">
        <v>250</v>
      </c>
      <c r="F121" s="143">
        <v>250</v>
      </c>
      <c r="G121" s="681"/>
      <c r="H121" s="12"/>
    </row>
    <row r="122" spans="1:9" x14ac:dyDescent="0.2">
      <c r="A122" s="202">
        <v>80</v>
      </c>
      <c r="B122" s="200" t="s">
        <v>172</v>
      </c>
      <c r="C122" s="201" t="s">
        <v>1897</v>
      </c>
      <c r="D122" s="1053" t="s">
        <v>319</v>
      </c>
      <c r="E122" s="1663">
        <v>80</v>
      </c>
      <c r="F122" s="203">
        <v>80</v>
      </c>
      <c r="G122" s="578"/>
      <c r="H122" s="12"/>
      <c r="I122" s="122"/>
    </row>
    <row r="123" spans="1:9" x14ac:dyDescent="0.2">
      <c r="A123" s="202">
        <v>70</v>
      </c>
      <c r="B123" s="200" t="s">
        <v>172</v>
      </c>
      <c r="C123" s="201" t="s">
        <v>1898</v>
      </c>
      <c r="D123" s="327" t="s">
        <v>971</v>
      </c>
      <c r="E123" s="1663">
        <v>70</v>
      </c>
      <c r="F123" s="203">
        <v>70</v>
      </c>
      <c r="G123" s="578"/>
      <c r="H123" s="12"/>
    </row>
    <row r="124" spans="1:9" x14ac:dyDescent="0.2">
      <c r="A124" s="1122">
        <v>150</v>
      </c>
      <c r="B124" s="1974" t="s">
        <v>172</v>
      </c>
      <c r="C124" s="1639" t="s">
        <v>1899</v>
      </c>
      <c r="D124" s="1975" t="s">
        <v>1900</v>
      </c>
      <c r="E124" s="1665">
        <v>150</v>
      </c>
      <c r="F124" s="1127">
        <v>150</v>
      </c>
      <c r="G124" s="1177"/>
      <c r="H124" s="12"/>
    </row>
    <row r="125" spans="1:9" ht="12" thickBot="1" x14ac:dyDescent="0.25">
      <c r="A125" s="144">
        <v>0</v>
      </c>
      <c r="B125" s="213" t="s">
        <v>172</v>
      </c>
      <c r="C125" s="1113" t="s">
        <v>1901</v>
      </c>
      <c r="D125" s="1092" t="s">
        <v>1725</v>
      </c>
      <c r="E125" s="1666">
        <v>500</v>
      </c>
      <c r="F125" s="145">
        <v>500</v>
      </c>
      <c r="G125" s="1977"/>
      <c r="H125" s="12"/>
    </row>
    <row r="126" spans="1:9" x14ac:dyDescent="0.2">
      <c r="A126" s="146"/>
      <c r="B126" s="1079"/>
      <c r="C126" s="949"/>
      <c r="D126" s="596"/>
      <c r="E126" s="146"/>
      <c r="F126" s="146"/>
      <c r="G126" s="222"/>
      <c r="H126" s="12"/>
    </row>
    <row r="128" spans="1:9" ht="18.75" customHeight="1" x14ac:dyDescent="0.25">
      <c r="A128" s="132"/>
      <c r="B128" s="656" t="s">
        <v>919</v>
      </c>
      <c r="C128" s="110"/>
      <c r="D128" s="110"/>
      <c r="E128" s="110"/>
      <c r="F128" s="110"/>
      <c r="G128" s="110"/>
    </row>
    <row r="129" spans="1:8" ht="12" thickBot="1" x14ac:dyDescent="0.25">
      <c r="A129" s="132"/>
      <c r="B129" s="5"/>
      <c r="C129" s="5"/>
      <c r="D129" s="5"/>
      <c r="E129" s="8"/>
      <c r="F129" s="8"/>
      <c r="G129" s="8" t="s">
        <v>165</v>
      </c>
    </row>
    <row r="130" spans="1:8" ht="11.25" customHeight="1" x14ac:dyDescent="0.2">
      <c r="A130" s="3332" t="s">
        <v>1453</v>
      </c>
      <c r="B130" s="3351" t="s">
        <v>171</v>
      </c>
      <c r="C130" s="3336" t="s">
        <v>322</v>
      </c>
      <c r="D130" s="3353" t="s">
        <v>183</v>
      </c>
      <c r="E130" s="3340" t="s">
        <v>1568</v>
      </c>
      <c r="F130" s="3342" t="s">
        <v>1454</v>
      </c>
      <c r="G130" s="3329" t="s">
        <v>186</v>
      </c>
    </row>
    <row r="131" spans="1:8" ht="15" customHeight="1" thickBot="1" x14ac:dyDescent="0.25">
      <c r="A131" s="3333"/>
      <c r="B131" s="3352"/>
      <c r="C131" s="3337"/>
      <c r="D131" s="3354"/>
      <c r="E131" s="3341"/>
      <c r="F131" s="3377"/>
      <c r="G131" s="3330"/>
    </row>
    <row r="132" spans="1:8" s="132" customFormat="1" ht="15" customHeight="1" thickBot="1" x14ac:dyDescent="0.25">
      <c r="A132" s="58">
        <f>A133</f>
        <v>43400</v>
      </c>
      <c r="B132" s="63" t="s">
        <v>172</v>
      </c>
      <c r="C132" s="57" t="s">
        <v>169</v>
      </c>
      <c r="D132" s="56" t="s">
        <v>174</v>
      </c>
      <c r="E132" s="58">
        <f>E133</f>
        <v>32077</v>
      </c>
      <c r="F132" s="469">
        <v>32077</v>
      </c>
      <c r="G132" s="1246" t="s">
        <v>167</v>
      </c>
      <c r="H132" s="482"/>
    </row>
    <row r="133" spans="1:8" s="132" customFormat="1" ht="12.75" customHeight="1" x14ac:dyDescent="0.2">
      <c r="A133" s="158">
        <f>SUM(A134:A141)</f>
        <v>43400</v>
      </c>
      <c r="B133" s="1197" t="s">
        <v>167</v>
      </c>
      <c r="C133" s="541" t="s">
        <v>167</v>
      </c>
      <c r="D133" s="1208" t="s">
        <v>58</v>
      </c>
      <c r="E133" s="1662">
        <v>32077</v>
      </c>
      <c r="F133" s="159">
        <v>32077</v>
      </c>
      <c r="G133" s="1987"/>
      <c r="H133" s="482"/>
    </row>
    <row r="134" spans="1:8" s="132" customFormat="1" ht="13.5" customHeight="1" x14ac:dyDescent="0.2">
      <c r="A134" s="1601">
        <v>20000</v>
      </c>
      <c r="B134" s="709" t="s">
        <v>172</v>
      </c>
      <c r="C134" s="646" t="s">
        <v>1318</v>
      </c>
      <c r="D134" s="842" t="s">
        <v>1211</v>
      </c>
      <c r="E134" s="1983">
        <v>5000</v>
      </c>
      <c r="F134" s="203">
        <v>5000</v>
      </c>
      <c r="G134" s="887"/>
      <c r="H134" s="482"/>
    </row>
    <row r="135" spans="1:8" s="132" customFormat="1" ht="22.5" x14ac:dyDescent="0.2">
      <c r="A135" s="1350">
        <v>500</v>
      </c>
      <c r="B135" s="1102" t="s">
        <v>172</v>
      </c>
      <c r="C135" s="1634" t="s">
        <v>1727</v>
      </c>
      <c r="D135" s="1979" t="s">
        <v>1319</v>
      </c>
      <c r="E135" s="1984">
        <v>0</v>
      </c>
      <c r="F135" s="161">
        <v>0</v>
      </c>
      <c r="G135" s="1988"/>
      <c r="H135" s="482"/>
    </row>
    <row r="136" spans="1:8" s="132" customFormat="1" ht="22.5" x14ac:dyDescent="0.2">
      <c r="A136" s="1601">
        <v>1200</v>
      </c>
      <c r="B136" s="709" t="s">
        <v>172</v>
      </c>
      <c r="C136" s="1634" t="s">
        <v>1728</v>
      </c>
      <c r="D136" s="1038" t="s">
        <v>1320</v>
      </c>
      <c r="E136" s="1983">
        <v>0</v>
      </c>
      <c r="F136" s="203">
        <v>0</v>
      </c>
      <c r="G136" s="887"/>
      <c r="H136" s="482"/>
    </row>
    <row r="137" spans="1:8" s="132" customFormat="1" ht="22.5" x14ac:dyDescent="0.2">
      <c r="A137" s="1601">
        <v>1800</v>
      </c>
      <c r="B137" s="709" t="s">
        <v>172</v>
      </c>
      <c r="C137" s="1634" t="s">
        <v>1729</v>
      </c>
      <c r="D137" s="1038" t="s">
        <v>1321</v>
      </c>
      <c r="E137" s="1983">
        <v>0</v>
      </c>
      <c r="F137" s="203">
        <v>0</v>
      </c>
      <c r="G137" s="887"/>
      <c r="H137" s="482"/>
    </row>
    <row r="138" spans="1:8" s="132" customFormat="1" ht="22.5" x14ac:dyDescent="0.2">
      <c r="A138" s="1601">
        <v>13200</v>
      </c>
      <c r="B138" s="709" t="s">
        <v>172</v>
      </c>
      <c r="C138" s="1634" t="s">
        <v>1730</v>
      </c>
      <c r="D138" s="1038" t="s">
        <v>1322</v>
      </c>
      <c r="E138" s="1983">
        <v>0</v>
      </c>
      <c r="F138" s="203">
        <v>0</v>
      </c>
      <c r="G138" s="887"/>
      <c r="H138" s="482"/>
    </row>
    <row r="139" spans="1:8" s="132" customFormat="1" ht="22.5" x14ac:dyDescent="0.2">
      <c r="A139" s="1601">
        <v>5000</v>
      </c>
      <c r="B139" s="709" t="s">
        <v>172</v>
      </c>
      <c r="C139" s="1634" t="s">
        <v>1731</v>
      </c>
      <c r="D139" s="1038" t="s">
        <v>1323</v>
      </c>
      <c r="E139" s="1983">
        <v>0</v>
      </c>
      <c r="F139" s="203">
        <v>0</v>
      </c>
      <c r="G139" s="887"/>
      <c r="H139" s="482"/>
    </row>
    <row r="140" spans="1:8" s="132" customFormat="1" ht="22.5" x14ac:dyDescent="0.2">
      <c r="A140" s="1601">
        <v>200</v>
      </c>
      <c r="B140" s="709" t="s">
        <v>172</v>
      </c>
      <c r="C140" s="1634" t="s">
        <v>1732</v>
      </c>
      <c r="D140" s="1038" t="s">
        <v>1324</v>
      </c>
      <c r="E140" s="1983">
        <v>0</v>
      </c>
      <c r="F140" s="203">
        <v>0</v>
      </c>
      <c r="G140" s="887"/>
      <c r="H140" s="482"/>
    </row>
    <row r="141" spans="1:8" s="132" customFormat="1" ht="22.5" x14ac:dyDescent="0.2">
      <c r="A141" s="1599">
        <v>1500</v>
      </c>
      <c r="B141" s="1739" t="s">
        <v>172</v>
      </c>
      <c r="C141" s="1978" t="s">
        <v>1726</v>
      </c>
      <c r="D141" s="1980" t="s">
        <v>1325</v>
      </c>
      <c r="E141" s="1985">
        <v>0</v>
      </c>
      <c r="F141" s="143">
        <v>0</v>
      </c>
      <c r="G141" s="1735"/>
      <c r="H141" s="482"/>
    </row>
    <row r="142" spans="1:8" s="132" customFormat="1" ht="13.5" customHeight="1" x14ac:dyDescent="0.2">
      <c r="A142" s="1601">
        <v>0</v>
      </c>
      <c r="B142" s="709" t="s">
        <v>172</v>
      </c>
      <c r="C142" s="1634" t="s">
        <v>1733</v>
      </c>
      <c r="D142" s="1038" t="s">
        <v>1736</v>
      </c>
      <c r="E142" s="1983">
        <v>12077</v>
      </c>
      <c r="F142" s="203">
        <v>12077</v>
      </c>
      <c r="G142" s="887"/>
      <c r="H142" s="482"/>
    </row>
    <row r="143" spans="1:8" s="132" customFormat="1" ht="22.5" x14ac:dyDescent="0.2">
      <c r="A143" s="1601">
        <v>0</v>
      </c>
      <c r="B143" s="709" t="s">
        <v>172</v>
      </c>
      <c r="C143" s="1634" t="s">
        <v>1902</v>
      </c>
      <c r="D143" s="1038" t="s">
        <v>1734</v>
      </c>
      <c r="E143" s="1983">
        <v>5000</v>
      </c>
      <c r="F143" s="203">
        <v>5000</v>
      </c>
      <c r="G143" s="887"/>
      <c r="H143" s="482"/>
    </row>
    <row r="144" spans="1:8" s="132" customFormat="1" ht="23.25" thickBot="1" x14ac:dyDescent="0.25">
      <c r="A144" s="841">
        <v>0</v>
      </c>
      <c r="B144" s="710" t="s">
        <v>172</v>
      </c>
      <c r="C144" s="1981" t="s">
        <v>1903</v>
      </c>
      <c r="D144" s="1982" t="s">
        <v>1735</v>
      </c>
      <c r="E144" s="1986">
        <v>10000</v>
      </c>
      <c r="F144" s="145">
        <v>10000</v>
      </c>
      <c r="G144" s="1989"/>
      <c r="H144" s="482"/>
    </row>
    <row r="147" spans="1:8" ht="18.75" customHeight="1" x14ac:dyDescent="0.25">
      <c r="B147" s="656" t="s">
        <v>948</v>
      </c>
      <c r="C147" s="110"/>
      <c r="D147" s="110"/>
      <c r="E147" s="110"/>
      <c r="F147" s="110"/>
      <c r="G147" s="110"/>
      <c r="H147" s="67"/>
    </row>
    <row r="148" spans="1:8" ht="12" thickBot="1" x14ac:dyDescent="0.25">
      <c r="B148" s="5"/>
      <c r="C148" s="7"/>
      <c r="D148" s="5"/>
      <c r="E148" s="34"/>
      <c r="F148" s="34"/>
      <c r="G148" s="34" t="s">
        <v>165</v>
      </c>
      <c r="H148" s="69"/>
    </row>
    <row r="149" spans="1:8" ht="11.25" customHeight="1" x14ac:dyDescent="0.2">
      <c r="A149" s="3332" t="s">
        <v>1453</v>
      </c>
      <c r="B149" s="3351" t="s">
        <v>171</v>
      </c>
      <c r="C149" s="3361" t="s">
        <v>949</v>
      </c>
      <c r="D149" s="3348" t="s">
        <v>144</v>
      </c>
      <c r="E149" s="3340" t="s">
        <v>1568</v>
      </c>
      <c r="F149" s="3342" t="s">
        <v>1454</v>
      </c>
      <c r="G149" s="3363" t="s">
        <v>186</v>
      </c>
      <c r="H149" s="12"/>
    </row>
    <row r="150" spans="1:8" ht="16.5" customHeight="1" thickBot="1" x14ac:dyDescent="0.25">
      <c r="A150" s="3333"/>
      <c r="B150" s="3352"/>
      <c r="C150" s="3362"/>
      <c r="D150" s="3350"/>
      <c r="E150" s="3341"/>
      <c r="F150" s="3377"/>
      <c r="G150" s="3364"/>
      <c r="H150" s="12"/>
    </row>
    <row r="151" spans="1:8" ht="15" customHeight="1" thickBot="1" x14ac:dyDescent="0.25">
      <c r="A151" s="62">
        <f>SUM(A152:A156)</f>
        <v>4530.9399999999996</v>
      </c>
      <c r="B151" s="607" t="s">
        <v>172</v>
      </c>
      <c r="C151" s="608" t="s">
        <v>169</v>
      </c>
      <c r="D151" s="954" t="s">
        <v>174</v>
      </c>
      <c r="E151" s="62">
        <f>SUM(E152:E156)</f>
        <v>2488.4499999999998</v>
      </c>
      <c r="F151" s="58">
        <v>2488.4499999999998</v>
      </c>
      <c r="G151" s="1246" t="s">
        <v>167</v>
      </c>
      <c r="H151" s="12"/>
    </row>
    <row r="152" spans="1:8" ht="33.75" x14ac:dyDescent="0.2">
      <c r="A152" s="1105">
        <v>2216.9899999999998</v>
      </c>
      <c r="B152" s="885" t="s">
        <v>172</v>
      </c>
      <c r="C152" s="1183" t="s">
        <v>1207</v>
      </c>
      <c r="D152" s="1738" t="s">
        <v>972</v>
      </c>
      <c r="E152" s="886">
        <v>2142</v>
      </c>
      <c r="F152" s="1338">
        <v>2142</v>
      </c>
      <c r="G152" s="1182"/>
      <c r="H152" s="12"/>
    </row>
    <row r="153" spans="1:8" ht="33.75" x14ac:dyDescent="0.2">
      <c r="A153" s="1047">
        <v>226.95</v>
      </c>
      <c r="B153" s="709" t="s">
        <v>172</v>
      </c>
      <c r="C153" s="1181" t="s">
        <v>1204</v>
      </c>
      <c r="D153" s="588" t="s">
        <v>973</v>
      </c>
      <c r="E153" s="836">
        <v>75</v>
      </c>
      <c r="F153" s="717">
        <v>75</v>
      </c>
      <c r="G153" s="754"/>
      <c r="H153" s="12"/>
    </row>
    <row r="154" spans="1:8" ht="22.5" x14ac:dyDescent="0.2">
      <c r="A154" s="1047">
        <v>1899</v>
      </c>
      <c r="B154" s="709" t="s">
        <v>172</v>
      </c>
      <c r="C154" s="1181" t="s">
        <v>1205</v>
      </c>
      <c r="D154" s="588" t="s">
        <v>974</v>
      </c>
      <c r="E154" s="836">
        <v>103</v>
      </c>
      <c r="F154" s="717">
        <v>103</v>
      </c>
      <c r="G154" s="754"/>
      <c r="H154" s="12"/>
    </row>
    <row r="155" spans="1:8" ht="22.5" x14ac:dyDescent="0.2">
      <c r="A155" s="1991">
        <v>188</v>
      </c>
      <c r="B155" s="1739" t="s">
        <v>172</v>
      </c>
      <c r="C155" s="1990" t="s">
        <v>1206</v>
      </c>
      <c r="D155" s="1740" t="s">
        <v>975</v>
      </c>
      <c r="E155" s="1992">
        <v>0</v>
      </c>
      <c r="F155" s="1558">
        <v>0</v>
      </c>
      <c r="G155" s="1993"/>
      <c r="H155" s="12"/>
    </row>
    <row r="156" spans="1:8" ht="23.25" thickBot="1" x14ac:dyDescent="0.25">
      <c r="A156" s="1048">
        <v>0</v>
      </c>
      <c r="B156" s="710" t="s">
        <v>172</v>
      </c>
      <c r="C156" s="2233" t="s">
        <v>1904</v>
      </c>
      <c r="D156" s="595" t="s">
        <v>1737</v>
      </c>
      <c r="E156" s="839">
        <v>168.45</v>
      </c>
      <c r="F156" s="840">
        <v>168.45</v>
      </c>
      <c r="G156" s="2246" t="s">
        <v>1905</v>
      </c>
      <c r="H156" s="12"/>
    </row>
    <row r="159" spans="1:8" ht="15.75" x14ac:dyDescent="0.25">
      <c r="A159" s="132"/>
      <c r="B159" s="3393" t="s">
        <v>1326</v>
      </c>
      <c r="C159" s="3393"/>
      <c r="D159" s="3393"/>
      <c r="E159" s="3393"/>
      <c r="F159" s="3393"/>
      <c r="G159" s="3393"/>
    </row>
    <row r="160" spans="1:8" ht="18.75" thickBot="1" x14ac:dyDescent="0.25">
      <c r="A160" s="132"/>
      <c r="B160" s="139"/>
      <c r="C160" s="139"/>
      <c r="D160" s="139"/>
      <c r="E160" s="162"/>
      <c r="F160" s="162"/>
      <c r="G160" s="162" t="s">
        <v>165</v>
      </c>
    </row>
    <row r="161" spans="1:8" ht="11.25" customHeight="1" x14ac:dyDescent="0.2">
      <c r="A161" s="3332" t="s">
        <v>1453</v>
      </c>
      <c r="B161" s="3344" t="s">
        <v>166</v>
      </c>
      <c r="C161" s="3346" t="s">
        <v>1327</v>
      </c>
      <c r="D161" s="3353" t="s">
        <v>187</v>
      </c>
      <c r="E161" s="3340" t="s">
        <v>1568</v>
      </c>
      <c r="F161" s="3342" t="s">
        <v>1454</v>
      </c>
      <c r="G161" s="3329" t="s">
        <v>186</v>
      </c>
    </row>
    <row r="162" spans="1:8" ht="12" thickBot="1" x14ac:dyDescent="0.25">
      <c r="A162" s="3333"/>
      <c r="B162" s="3369"/>
      <c r="C162" s="3366"/>
      <c r="D162" s="3354"/>
      <c r="E162" s="3341"/>
      <c r="F162" s="3377"/>
      <c r="G162" s="3330"/>
    </row>
    <row r="163" spans="1:8" ht="12" thickBot="1" x14ac:dyDescent="0.25">
      <c r="A163" s="1228">
        <f>A164</f>
        <v>0</v>
      </c>
      <c r="B163" s="1229" t="s">
        <v>168</v>
      </c>
      <c r="C163" s="1230" t="s">
        <v>169</v>
      </c>
      <c r="D163" s="1235" t="s">
        <v>198</v>
      </c>
      <c r="E163" s="1228">
        <f>E164</f>
        <v>1000</v>
      </c>
      <c r="F163" s="1231">
        <v>1000</v>
      </c>
      <c r="G163" s="1246" t="s">
        <v>167</v>
      </c>
    </row>
    <row r="164" spans="1:8" x14ac:dyDescent="0.2">
      <c r="A164" s="1051">
        <f>SUM(A165:A165)</f>
        <v>0</v>
      </c>
      <c r="B164" s="117" t="s">
        <v>172</v>
      </c>
      <c r="C164" s="105" t="s">
        <v>167</v>
      </c>
      <c r="D164" s="1052" t="s">
        <v>1906</v>
      </c>
      <c r="E164" s="881">
        <f>SUM(E165:E165)</f>
        <v>1000</v>
      </c>
      <c r="F164" s="268">
        <v>1000</v>
      </c>
      <c r="G164" s="91"/>
    </row>
    <row r="165" spans="1:8" ht="12" thickBot="1" x14ac:dyDescent="0.25">
      <c r="A165" s="1219">
        <v>0</v>
      </c>
      <c r="B165" s="357" t="s">
        <v>172</v>
      </c>
      <c r="C165" s="1309">
        <v>50100000000</v>
      </c>
      <c r="D165" s="1252" t="s">
        <v>1328</v>
      </c>
      <c r="E165" s="1310">
        <v>1000</v>
      </c>
      <c r="F165" s="84">
        <v>1000</v>
      </c>
      <c r="G165" s="481"/>
    </row>
    <row r="169" spans="1:8" ht="12.75" x14ac:dyDescent="0.2">
      <c r="A169" s="3331"/>
      <c r="B169" s="3331"/>
      <c r="C169" s="3331"/>
      <c r="D169" s="2141"/>
      <c r="F169" s="2141"/>
      <c r="H169" s="163"/>
    </row>
    <row r="170" spans="1:8" ht="12.75" x14ac:dyDescent="0.2">
      <c r="A170" s="2134"/>
      <c r="B170" s="2134"/>
      <c r="C170" s="2134"/>
      <c r="F170" s="163"/>
      <c r="H170" s="163"/>
    </row>
    <row r="171" spans="1:8" ht="12.75" x14ac:dyDescent="0.2">
      <c r="A171" s="3331"/>
      <c r="B171" s="3331"/>
      <c r="C171" s="3331"/>
      <c r="D171" s="2141"/>
      <c r="F171" s="2141"/>
      <c r="H171" s="163"/>
    </row>
    <row r="172" spans="1:8" ht="12.75" x14ac:dyDescent="0.2">
      <c r="A172" s="2134"/>
      <c r="B172" s="2134"/>
      <c r="C172" s="2134"/>
      <c r="F172" s="163"/>
      <c r="H172" s="163"/>
    </row>
    <row r="173" spans="1:8" ht="12.75" x14ac:dyDescent="0.2">
      <c r="A173" s="3331"/>
      <c r="B173" s="3331"/>
      <c r="C173" s="3331"/>
      <c r="D173" s="2141"/>
      <c r="F173" s="2141"/>
      <c r="H173" s="163"/>
    </row>
    <row r="174" spans="1:8" x14ac:dyDescent="0.2">
      <c r="A174" s="2134"/>
      <c r="B174" s="2134"/>
      <c r="C174" s="2134"/>
      <c r="D174" s="319"/>
    </row>
  </sheetData>
  <mergeCells count="72">
    <mergeCell ref="A1:H1"/>
    <mergeCell ref="A3:H3"/>
    <mergeCell ref="C5:E5"/>
    <mergeCell ref="B7:B8"/>
    <mergeCell ref="C7:C8"/>
    <mergeCell ref="D7:D8"/>
    <mergeCell ref="E7:E8"/>
    <mergeCell ref="B18:G18"/>
    <mergeCell ref="A20:A21"/>
    <mergeCell ref="B20:B21"/>
    <mergeCell ref="C20:C21"/>
    <mergeCell ref="D20:D21"/>
    <mergeCell ref="E20:E21"/>
    <mergeCell ref="F20:F21"/>
    <mergeCell ref="G20:G21"/>
    <mergeCell ref="G64:G65"/>
    <mergeCell ref="B48:G48"/>
    <mergeCell ref="A50:A51"/>
    <mergeCell ref="B50:B51"/>
    <mergeCell ref="C50:C51"/>
    <mergeCell ref="D50:D51"/>
    <mergeCell ref="E50:E51"/>
    <mergeCell ref="F50:F51"/>
    <mergeCell ref="G50:G51"/>
    <mergeCell ref="F113:F114"/>
    <mergeCell ref="H50:H51"/>
    <mergeCell ref="B78:G78"/>
    <mergeCell ref="A80:A81"/>
    <mergeCell ref="B80:B81"/>
    <mergeCell ref="C80:C81"/>
    <mergeCell ref="D80:D81"/>
    <mergeCell ref="E80:E81"/>
    <mergeCell ref="F80:F81"/>
    <mergeCell ref="G80:G81"/>
    <mergeCell ref="A64:A65"/>
    <mergeCell ref="B64:B65"/>
    <mergeCell ref="C64:C65"/>
    <mergeCell ref="D64:D65"/>
    <mergeCell ref="E64:E65"/>
    <mergeCell ref="F64:F65"/>
    <mergeCell ref="D149:D150"/>
    <mergeCell ref="E149:E150"/>
    <mergeCell ref="F149:F150"/>
    <mergeCell ref="G113:G114"/>
    <mergeCell ref="A130:A131"/>
    <mergeCell ref="B130:B131"/>
    <mergeCell ref="C130:C131"/>
    <mergeCell ref="D130:D131"/>
    <mergeCell ref="E130:E131"/>
    <mergeCell ref="F130:F131"/>
    <mergeCell ref="G130:G131"/>
    <mergeCell ref="A113:A114"/>
    <mergeCell ref="B113:B114"/>
    <mergeCell ref="C113:C114"/>
    <mergeCell ref="D113:D114"/>
    <mergeCell ref="E113:E114"/>
    <mergeCell ref="H64:H65"/>
    <mergeCell ref="A169:C169"/>
    <mergeCell ref="A171:C171"/>
    <mergeCell ref="A173:C173"/>
    <mergeCell ref="G149:G150"/>
    <mergeCell ref="B159:G159"/>
    <mergeCell ref="A161:A162"/>
    <mergeCell ref="B161:B162"/>
    <mergeCell ref="C161:C162"/>
    <mergeCell ref="D161:D162"/>
    <mergeCell ref="E161:E162"/>
    <mergeCell ref="F161:F162"/>
    <mergeCell ref="G161:G162"/>
    <mergeCell ref="A149:A150"/>
    <mergeCell ref="B149:B150"/>
    <mergeCell ref="C149:C150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1" manualBreakCount="1">
    <brk id="127" max="7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5"/>
  <sheetViews>
    <sheetView zoomScaleNormal="100" workbookViewId="0">
      <selection activeCell="A2" sqref="A2"/>
    </sheetView>
  </sheetViews>
  <sheetFormatPr defaultRowHeight="12.75" x14ac:dyDescent="0.2"/>
  <cols>
    <col min="1" max="1" width="7" style="163" bestFit="1" customWidth="1"/>
    <col min="2" max="2" width="3.7109375" style="163" customWidth="1"/>
    <col min="3" max="5" width="5.42578125" style="163" customWidth="1"/>
    <col min="6" max="6" width="20.7109375" style="163" customWidth="1"/>
    <col min="7" max="7" width="26.5703125" style="163" customWidth="1"/>
    <col min="8" max="8" width="12.7109375" style="163" customWidth="1"/>
    <col min="9" max="16384" width="9.140625" style="163"/>
  </cols>
  <sheetData>
    <row r="1" spans="1:9" s="12" customFormat="1" ht="18" customHeight="1" x14ac:dyDescent="0.2">
      <c r="A1" s="3301" t="s">
        <v>1516</v>
      </c>
      <c r="B1" s="3301"/>
      <c r="C1" s="3301"/>
      <c r="D1" s="3301"/>
      <c r="E1" s="3301"/>
      <c r="F1" s="3301"/>
      <c r="G1" s="3301"/>
      <c r="H1" s="3301"/>
    </row>
    <row r="3" spans="1:9" ht="15.75" x14ac:dyDescent="0.25">
      <c r="A3" s="3388" t="s">
        <v>1587</v>
      </c>
      <c r="B3" s="3388"/>
      <c r="C3" s="3388"/>
      <c r="D3" s="3388"/>
      <c r="E3" s="3388"/>
      <c r="F3" s="3388"/>
      <c r="G3" s="3388"/>
      <c r="H3" s="3388"/>
    </row>
    <row r="4" spans="1:9" ht="15.75" x14ac:dyDescent="0.25">
      <c r="A4" s="653"/>
      <c r="B4" s="653"/>
      <c r="C4" s="653"/>
      <c r="D4" s="653"/>
      <c r="E4" s="653"/>
      <c r="F4" s="653"/>
      <c r="G4" s="653"/>
      <c r="H4" s="653"/>
    </row>
    <row r="5" spans="1:9" ht="15.75" x14ac:dyDescent="0.25">
      <c r="A5" s="3314" t="s">
        <v>292</v>
      </c>
      <c r="B5" s="3314"/>
      <c r="C5" s="3314"/>
      <c r="D5" s="3314"/>
      <c r="E5" s="3314"/>
      <c r="F5" s="3314"/>
      <c r="G5" s="3314"/>
      <c r="H5" s="3314"/>
    </row>
    <row r="6" spans="1:9" ht="15.75" x14ac:dyDescent="0.25">
      <c r="A6" s="72"/>
      <c r="B6" s="72"/>
      <c r="C6" s="72"/>
      <c r="D6" s="72"/>
      <c r="E6" s="72"/>
      <c r="F6" s="72"/>
      <c r="G6" s="72"/>
      <c r="H6" s="72"/>
    </row>
    <row r="7" spans="1:9" ht="12.75" customHeight="1" thickBot="1" x14ac:dyDescent="0.25">
      <c r="B7" s="164"/>
      <c r="C7" s="165"/>
      <c r="D7" s="165"/>
      <c r="E7" s="165"/>
      <c r="F7" s="165"/>
      <c r="G7" s="165"/>
      <c r="H7" s="166" t="s">
        <v>185</v>
      </c>
    </row>
    <row r="8" spans="1:9" s="1612" customFormat="1" ht="18.75" customHeight="1" thickBot="1" x14ac:dyDescent="0.25">
      <c r="A8" s="1611" t="s">
        <v>1453</v>
      </c>
      <c r="B8" s="3305" t="s">
        <v>18</v>
      </c>
      <c r="C8" s="3306"/>
      <c r="D8" s="3306"/>
      <c r="E8" s="3307"/>
      <c r="F8" s="3306" t="s">
        <v>16</v>
      </c>
      <c r="G8" s="3307"/>
      <c r="H8" s="3208" t="s">
        <v>1454</v>
      </c>
    </row>
    <row r="9" spans="1:9" s="1612" customFormat="1" ht="13.5" thickBot="1" x14ac:dyDescent="0.25">
      <c r="A9" s="3196">
        <f>SUM(A10:A28)</f>
        <v>9000</v>
      </c>
      <c r="B9" s="1947" t="s">
        <v>172</v>
      </c>
      <c r="C9" s="1947" t="s">
        <v>17</v>
      </c>
      <c r="D9" s="1948" t="s">
        <v>179</v>
      </c>
      <c r="E9" s="1949" t="s">
        <v>180</v>
      </c>
      <c r="F9" s="3405" t="s">
        <v>262</v>
      </c>
      <c r="G9" s="3406"/>
      <c r="H9" s="1950">
        <f>SUM(H10:H28)</f>
        <v>9730.8700000000008</v>
      </c>
      <c r="I9" s="2132"/>
    </row>
    <row r="10" spans="1:9" s="1612" customFormat="1" ht="12.75" customHeight="1" x14ac:dyDescent="0.2">
      <c r="A10" s="3197">
        <v>1119</v>
      </c>
      <c r="B10" s="1933" t="s">
        <v>173</v>
      </c>
      <c r="C10" s="1934">
        <v>1501</v>
      </c>
      <c r="D10" s="1935">
        <v>4357</v>
      </c>
      <c r="E10" s="1936">
        <v>2122</v>
      </c>
      <c r="F10" s="3401" t="s">
        <v>263</v>
      </c>
      <c r="G10" s="3402"/>
      <c r="H10" s="3230">
        <v>1199.03</v>
      </c>
    </row>
    <row r="11" spans="1:9" s="1612" customFormat="1" x14ac:dyDescent="0.2">
      <c r="A11" s="3198">
        <v>73</v>
      </c>
      <c r="B11" s="1937" t="s">
        <v>173</v>
      </c>
      <c r="C11" s="1938">
        <v>1502</v>
      </c>
      <c r="D11" s="1939">
        <v>4312</v>
      </c>
      <c r="E11" s="1940">
        <v>2122</v>
      </c>
      <c r="F11" s="3403" t="s">
        <v>264</v>
      </c>
      <c r="G11" s="3404"/>
      <c r="H11" s="2270">
        <v>115.78</v>
      </c>
    </row>
    <row r="12" spans="1:9" s="1612" customFormat="1" x14ac:dyDescent="0.2">
      <c r="A12" s="3198">
        <v>424</v>
      </c>
      <c r="B12" s="1937" t="s">
        <v>173</v>
      </c>
      <c r="C12" s="1938">
        <v>1504</v>
      </c>
      <c r="D12" s="1939">
        <v>4357</v>
      </c>
      <c r="E12" s="1940">
        <v>2122</v>
      </c>
      <c r="F12" s="3397" t="s">
        <v>1875</v>
      </c>
      <c r="G12" s="3398" t="s">
        <v>265</v>
      </c>
      <c r="H12" s="2270">
        <v>454.22</v>
      </c>
    </row>
    <row r="13" spans="1:9" s="1612" customFormat="1" x14ac:dyDescent="0.2">
      <c r="A13" s="3198">
        <v>204</v>
      </c>
      <c r="B13" s="1937" t="s">
        <v>173</v>
      </c>
      <c r="C13" s="1938">
        <v>1505</v>
      </c>
      <c r="D13" s="1939">
        <v>4357</v>
      </c>
      <c r="E13" s="1940">
        <v>2122</v>
      </c>
      <c r="F13" s="3397" t="s">
        <v>266</v>
      </c>
      <c r="G13" s="3398" t="s">
        <v>266</v>
      </c>
      <c r="H13" s="2270">
        <v>264.89</v>
      </c>
    </row>
    <row r="14" spans="1:9" s="1612" customFormat="1" x14ac:dyDescent="0.2">
      <c r="A14" s="3198">
        <v>1</v>
      </c>
      <c r="B14" s="1937" t="s">
        <v>173</v>
      </c>
      <c r="C14" s="1938">
        <v>1507</v>
      </c>
      <c r="D14" s="1939">
        <v>4356</v>
      </c>
      <c r="E14" s="1940">
        <v>2122</v>
      </c>
      <c r="F14" s="3397" t="s">
        <v>267</v>
      </c>
      <c r="G14" s="3398" t="s">
        <v>267</v>
      </c>
      <c r="H14" s="2270">
        <v>1.32</v>
      </c>
    </row>
    <row r="15" spans="1:9" s="1612" customFormat="1" x14ac:dyDescent="0.2">
      <c r="A15" s="3198">
        <v>102</v>
      </c>
      <c r="B15" s="1937" t="s">
        <v>173</v>
      </c>
      <c r="C15" s="1938">
        <v>1508</v>
      </c>
      <c r="D15" s="1939">
        <v>4357</v>
      </c>
      <c r="E15" s="1940">
        <v>2122</v>
      </c>
      <c r="F15" s="3397" t="s">
        <v>268</v>
      </c>
      <c r="G15" s="3398" t="s">
        <v>268</v>
      </c>
      <c r="H15" s="2270">
        <v>110.94</v>
      </c>
    </row>
    <row r="16" spans="1:9" s="1612" customFormat="1" x14ac:dyDescent="0.2">
      <c r="A16" s="3198">
        <v>265</v>
      </c>
      <c r="B16" s="1937" t="s">
        <v>173</v>
      </c>
      <c r="C16" s="1938">
        <v>1509</v>
      </c>
      <c r="D16" s="1939">
        <v>4357</v>
      </c>
      <c r="E16" s="1940">
        <v>2122</v>
      </c>
      <c r="F16" s="3397" t="s">
        <v>269</v>
      </c>
      <c r="G16" s="3398" t="s">
        <v>269</v>
      </c>
      <c r="H16" s="2270">
        <v>279.81</v>
      </c>
    </row>
    <row r="17" spans="1:8" s="1612" customFormat="1" x14ac:dyDescent="0.2">
      <c r="A17" s="3198">
        <v>741</v>
      </c>
      <c r="B17" s="1937" t="s">
        <v>173</v>
      </c>
      <c r="C17" s="1938">
        <v>1510</v>
      </c>
      <c r="D17" s="1939">
        <v>4357</v>
      </c>
      <c r="E17" s="1940">
        <v>2122</v>
      </c>
      <c r="F17" s="3397" t="s">
        <v>270</v>
      </c>
      <c r="G17" s="3398" t="s">
        <v>270</v>
      </c>
      <c r="H17" s="2270">
        <v>816.13</v>
      </c>
    </row>
    <row r="18" spans="1:8" s="1612" customFormat="1" x14ac:dyDescent="0.2">
      <c r="A18" s="3198">
        <v>417</v>
      </c>
      <c r="B18" s="1937" t="s">
        <v>173</v>
      </c>
      <c r="C18" s="1938">
        <v>1512</v>
      </c>
      <c r="D18" s="1939">
        <v>4357</v>
      </c>
      <c r="E18" s="1940">
        <v>2122</v>
      </c>
      <c r="F18" s="3397" t="s">
        <v>271</v>
      </c>
      <c r="G18" s="3398" t="s">
        <v>271</v>
      </c>
      <c r="H18" s="2270">
        <v>448.03</v>
      </c>
    </row>
    <row r="19" spans="1:8" s="1612" customFormat="1" x14ac:dyDescent="0.2">
      <c r="A19" s="3198">
        <v>1121</v>
      </c>
      <c r="B19" s="1937" t="s">
        <v>173</v>
      </c>
      <c r="C19" s="1938">
        <v>1513</v>
      </c>
      <c r="D19" s="1939">
        <v>4357</v>
      </c>
      <c r="E19" s="1940">
        <v>2122</v>
      </c>
      <c r="F19" s="3397" t="s">
        <v>272</v>
      </c>
      <c r="G19" s="3398" t="s">
        <v>272</v>
      </c>
      <c r="H19" s="2270">
        <v>1209.6199999999999</v>
      </c>
    </row>
    <row r="20" spans="1:8" s="1612" customFormat="1" x14ac:dyDescent="0.2">
      <c r="A20" s="3198">
        <v>385</v>
      </c>
      <c r="B20" s="1937" t="s">
        <v>173</v>
      </c>
      <c r="C20" s="1938">
        <v>1514</v>
      </c>
      <c r="D20" s="1939">
        <v>4357</v>
      </c>
      <c r="E20" s="1940">
        <v>2122</v>
      </c>
      <c r="F20" s="3397" t="s">
        <v>273</v>
      </c>
      <c r="G20" s="3398" t="s">
        <v>273</v>
      </c>
      <c r="H20" s="2270">
        <v>421.59</v>
      </c>
    </row>
    <row r="21" spans="1:8" s="1612" customFormat="1" x14ac:dyDescent="0.2">
      <c r="A21" s="3199">
        <v>128</v>
      </c>
      <c r="B21" s="1937" t="s">
        <v>173</v>
      </c>
      <c r="C21" s="1938">
        <v>1515</v>
      </c>
      <c r="D21" s="1939">
        <v>4357</v>
      </c>
      <c r="E21" s="1940">
        <v>2122</v>
      </c>
      <c r="F21" s="3397" t="s">
        <v>274</v>
      </c>
      <c r="G21" s="3398" t="s">
        <v>274</v>
      </c>
      <c r="H21" s="3230">
        <v>136.99</v>
      </c>
    </row>
    <row r="22" spans="1:8" s="1612" customFormat="1" x14ac:dyDescent="0.2">
      <c r="A22" s="3199">
        <v>1025</v>
      </c>
      <c r="B22" s="1937" t="s">
        <v>173</v>
      </c>
      <c r="C22" s="1938">
        <v>1516</v>
      </c>
      <c r="D22" s="1939">
        <v>4357</v>
      </c>
      <c r="E22" s="1940">
        <v>2122</v>
      </c>
      <c r="F22" s="3397" t="s">
        <v>275</v>
      </c>
      <c r="G22" s="3398" t="s">
        <v>275</v>
      </c>
      <c r="H22" s="3230">
        <v>1096.98</v>
      </c>
    </row>
    <row r="23" spans="1:8" s="1612" customFormat="1" x14ac:dyDescent="0.2">
      <c r="A23" s="3199">
        <v>1589</v>
      </c>
      <c r="B23" s="1937" t="s">
        <v>173</v>
      </c>
      <c r="C23" s="1938">
        <v>1517</v>
      </c>
      <c r="D23" s="1939">
        <v>4357</v>
      </c>
      <c r="E23" s="1940">
        <v>2122</v>
      </c>
      <c r="F23" s="3397" t="s">
        <v>296</v>
      </c>
      <c r="G23" s="3398" t="s">
        <v>296</v>
      </c>
      <c r="H23" s="3230">
        <v>1704.81</v>
      </c>
    </row>
    <row r="24" spans="1:8" s="1612" customFormat="1" x14ac:dyDescent="0.2">
      <c r="A24" s="3199">
        <v>20</v>
      </c>
      <c r="B24" s="1937" t="s">
        <v>173</v>
      </c>
      <c r="C24" s="1938">
        <v>1519</v>
      </c>
      <c r="D24" s="1939">
        <v>4357</v>
      </c>
      <c r="E24" s="1940">
        <v>2122</v>
      </c>
      <c r="F24" s="3397" t="s">
        <v>277</v>
      </c>
      <c r="G24" s="3398" t="s">
        <v>277</v>
      </c>
      <c r="H24" s="3230">
        <v>21.37</v>
      </c>
    </row>
    <row r="25" spans="1:8" s="1612" customFormat="1" x14ac:dyDescent="0.2">
      <c r="A25" s="3199">
        <v>94</v>
      </c>
      <c r="B25" s="1937" t="s">
        <v>173</v>
      </c>
      <c r="C25" s="1938">
        <v>1520</v>
      </c>
      <c r="D25" s="1939">
        <v>4356</v>
      </c>
      <c r="E25" s="1940">
        <v>2122</v>
      </c>
      <c r="F25" s="3397" t="s">
        <v>278</v>
      </c>
      <c r="G25" s="3398" t="s">
        <v>278</v>
      </c>
      <c r="H25" s="3230">
        <v>107.11</v>
      </c>
    </row>
    <row r="26" spans="1:8" s="1612" customFormat="1" x14ac:dyDescent="0.2">
      <c r="A26" s="3199">
        <v>186</v>
      </c>
      <c r="B26" s="1941" t="s">
        <v>173</v>
      </c>
      <c r="C26" s="1938">
        <v>1521</v>
      </c>
      <c r="D26" s="1942">
        <v>4357</v>
      </c>
      <c r="E26" s="1940">
        <v>2122</v>
      </c>
      <c r="F26" s="3397" t="s">
        <v>279</v>
      </c>
      <c r="G26" s="3398" t="s">
        <v>279</v>
      </c>
      <c r="H26" s="3230">
        <v>348.73</v>
      </c>
    </row>
    <row r="27" spans="1:8" s="1612" customFormat="1" x14ac:dyDescent="0.2">
      <c r="A27" s="3198">
        <v>350</v>
      </c>
      <c r="B27" s="1941" t="s">
        <v>173</v>
      </c>
      <c r="C27" s="1938">
        <v>1522</v>
      </c>
      <c r="D27" s="1942">
        <v>4357</v>
      </c>
      <c r="E27" s="1940">
        <v>2122</v>
      </c>
      <c r="F27" s="3397" t="s">
        <v>280</v>
      </c>
      <c r="G27" s="3398" t="s">
        <v>280</v>
      </c>
      <c r="H27" s="2270">
        <v>179.11</v>
      </c>
    </row>
    <row r="28" spans="1:8" s="1612" customFormat="1" ht="13.5" thickBot="1" x14ac:dyDescent="0.25">
      <c r="A28" s="3200">
        <v>756</v>
      </c>
      <c r="B28" s="1943" t="s">
        <v>173</v>
      </c>
      <c r="C28" s="1944">
        <v>1523</v>
      </c>
      <c r="D28" s="1945">
        <v>3529</v>
      </c>
      <c r="E28" s="1946">
        <v>2122</v>
      </c>
      <c r="F28" s="3399" t="s">
        <v>970</v>
      </c>
      <c r="G28" s="3400" t="s">
        <v>970</v>
      </c>
      <c r="H28" s="3231">
        <v>814.41</v>
      </c>
    </row>
    <row r="29" spans="1:8" x14ac:dyDescent="0.2">
      <c r="B29" s="791"/>
      <c r="C29" s="792"/>
      <c r="D29" s="793"/>
      <c r="E29" s="794"/>
      <c r="F29" s="52"/>
      <c r="G29" s="52"/>
      <c r="H29" s="795"/>
    </row>
    <row r="31" spans="1:8" x14ac:dyDescent="0.2">
      <c r="A31" s="3331"/>
      <c r="B31" s="3331"/>
      <c r="C31" s="3331"/>
      <c r="D31" s="3375"/>
      <c r="E31" s="3375"/>
      <c r="F31" s="3375"/>
      <c r="G31" s="12"/>
    </row>
    <row r="32" spans="1:8" x14ac:dyDescent="0.2">
      <c r="A32" s="2134"/>
      <c r="B32" s="2134"/>
      <c r="C32" s="2134"/>
      <c r="D32" s="12"/>
      <c r="E32" s="12"/>
      <c r="G32" s="12"/>
    </row>
    <row r="33" spans="1:7" x14ac:dyDescent="0.2">
      <c r="A33" s="3331"/>
      <c r="B33" s="3331"/>
      <c r="C33" s="3331"/>
      <c r="D33" s="3375"/>
      <c r="E33" s="3375"/>
      <c r="F33" s="3375"/>
      <c r="G33" s="12"/>
    </row>
    <row r="34" spans="1:7" x14ac:dyDescent="0.2">
      <c r="A34" s="2134"/>
      <c r="B34" s="2134"/>
      <c r="C34" s="2134"/>
      <c r="D34" s="12"/>
      <c r="E34" s="12"/>
      <c r="G34" s="12"/>
    </row>
    <row r="35" spans="1:7" x14ac:dyDescent="0.2">
      <c r="A35" s="3331"/>
      <c r="B35" s="3331"/>
      <c r="C35" s="3331"/>
      <c r="D35" s="3375"/>
      <c r="E35" s="3375"/>
      <c r="F35" s="3375"/>
      <c r="G35" s="12"/>
    </row>
  </sheetData>
  <mergeCells count="31">
    <mergeCell ref="F9:G9"/>
    <mergeCell ref="A1:H1"/>
    <mergeCell ref="A3:H3"/>
    <mergeCell ref="A5:H5"/>
    <mergeCell ref="B8:E8"/>
    <mergeCell ref="F8:G8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A35:C35"/>
    <mergeCell ref="D35:F35"/>
    <mergeCell ref="F22:G22"/>
    <mergeCell ref="F23:G23"/>
    <mergeCell ref="F24:G24"/>
    <mergeCell ref="F25:G25"/>
    <mergeCell ref="F26:G26"/>
    <mergeCell ref="F27:G27"/>
    <mergeCell ref="F28:G28"/>
    <mergeCell ref="A31:C31"/>
    <mergeCell ref="D31:F31"/>
    <mergeCell ref="A33:C33"/>
    <mergeCell ref="D33:F33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159"/>
  <sheetViews>
    <sheetView topLeftCell="A34" zoomScaleNormal="100" zoomScaleSheetLayoutView="75" workbookViewId="0">
      <selection activeCell="K55" sqref="K55"/>
    </sheetView>
  </sheetViews>
  <sheetFormatPr defaultColWidth="9.140625" defaultRowHeight="11.25" x14ac:dyDescent="0.2"/>
  <cols>
    <col min="1" max="1" width="8.42578125" style="132" customWidth="1"/>
    <col min="2" max="2" width="3.42578125" style="482" customWidth="1"/>
    <col min="3" max="3" width="10.28515625" style="132" customWidth="1"/>
    <col min="4" max="4" width="44.7109375" style="132" customWidth="1"/>
    <col min="5" max="5" width="11" style="132" customWidth="1"/>
    <col min="6" max="6" width="10.7109375" style="132" customWidth="1"/>
    <col min="7" max="7" width="13" style="132" customWidth="1"/>
    <col min="8" max="8" width="11.5703125" style="482" customWidth="1"/>
    <col min="9" max="9" width="9.140625" style="132"/>
    <col min="10" max="10" width="11.28515625" style="132" bestFit="1" customWidth="1"/>
    <col min="11" max="11" width="34.5703125" style="132" bestFit="1" customWidth="1"/>
    <col min="12" max="12" width="11.28515625" style="132" bestFit="1" customWidth="1"/>
    <col min="13" max="16384" width="9.140625" style="132"/>
  </cols>
  <sheetData>
    <row r="1" spans="1:14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3282"/>
      <c r="I1" s="2247"/>
      <c r="J1" s="422"/>
      <c r="K1" s="422"/>
      <c r="L1" s="422"/>
    </row>
    <row r="2" spans="1:14" ht="12.75" customHeight="1" x14ac:dyDescent="0.2">
      <c r="G2" s="422"/>
      <c r="H2" s="1604"/>
      <c r="I2" s="422"/>
      <c r="J2" s="422"/>
      <c r="K2" s="422"/>
      <c r="L2" s="422"/>
    </row>
    <row r="3" spans="1:14" s="483" customFormat="1" ht="15.75" x14ac:dyDescent="0.2">
      <c r="A3" s="3412" t="s">
        <v>976</v>
      </c>
      <c r="B3" s="3412"/>
      <c r="C3" s="3412"/>
      <c r="D3" s="3412"/>
      <c r="E3" s="3412"/>
      <c r="F3" s="3412"/>
      <c r="G3" s="3412"/>
      <c r="H3" s="3412"/>
      <c r="I3" s="755"/>
      <c r="J3" s="756"/>
      <c r="K3" s="756"/>
      <c r="L3" s="756"/>
    </row>
    <row r="4" spans="1:14" s="483" customFormat="1" ht="15.75" x14ac:dyDescent="0.2">
      <c r="B4" s="133"/>
      <c r="C4" s="133"/>
      <c r="D4" s="133"/>
      <c r="E4" s="133"/>
      <c r="F4" s="133"/>
      <c r="G4" s="133"/>
      <c r="H4" s="133"/>
      <c r="I4" s="756"/>
      <c r="J4" s="756"/>
      <c r="K4" s="756"/>
      <c r="L4" s="756"/>
    </row>
    <row r="5" spans="1:14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  <c r="I5" s="757"/>
      <c r="J5" s="758"/>
      <c r="K5" s="758"/>
      <c r="L5" s="758"/>
      <c r="M5" s="417"/>
      <c r="N5" s="417"/>
    </row>
    <row r="6" spans="1:14" s="6" customFormat="1" ht="12" thickBot="1" x14ac:dyDescent="0.25">
      <c r="B6" s="5"/>
      <c r="C6" s="5"/>
      <c r="D6" s="5"/>
      <c r="E6" s="8" t="s">
        <v>165</v>
      </c>
      <c r="F6" s="8"/>
      <c r="G6" s="11"/>
      <c r="H6" s="418"/>
      <c r="I6" s="418"/>
      <c r="J6" s="418"/>
      <c r="K6" s="418"/>
      <c r="L6" s="418"/>
    </row>
    <row r="7" spans="1:14" s="10" customFormat="1" ht="12.75" customHeight="1" x14ac:dyDescent="0.2">
      <c r="B7" s="3356"/>
      <c r="C7" s="3351" t="s">
        <v>0</v>
      </c>
      <c r="D7" s="3348" t="s">
        <v>1</v>
      </c>
      <c r="E7" s="3342" t="s">
        <v>1577</v>
      </c>
      <c r="F7" s="787"/>
      <c r="G7" s="9"/>
      <c r="H7" s="9"/>
      <c r="I7" s="9"/>
      <c r="J7" s="418"/>
      <c r="K7" s="418"/>
      <c r="L7" s="6"/>
      <c r="M7" s="6"/>
      <c r="N7" s="6"/>
    </row>
    <row r="8" spans="1:14" s="6" customFormat="1" ht="12.75" customHeight="1" thickBot="1" x14ac:dyDescent="0.25">
      <c r="B8" s="3356"/>
      <c r="C8" s="3352"/>
      <c r="D8" s="3350"/>
      <c r="E8" s="3343"/>
      <c r="F8" s="787"/>
      <c r="J8" s="624"/>
    </row>
    <row r="9" spans="1:14" s="6" customFormat="1" ht="12.75" customHeight="1" thickBot="1" x14ac:dyDescent="0.25">
      <c r="B9" s="73"/>
      <c r="C9" s="63" t="s">
        <v>2</v>
      </c>
      <c r="D9" s="56" t="s">
        <v>11</v>
      </c>
      <c r="E9" s="58">
        <f>SUM(E10:E16)</f>
        <v>1319621.9700000002</v>
      </c>
      <c r="F9" s="68"/>
      <c r="G9" s="1085"/>
      <c r="H9" s="1085"/>
      <c r="J9" s="624"/>
    </row>
    <row r="10" spans="1:14" s="14" customFormat="1" ht="12" customHeight="1" x14ac:dyDescent="0.2">
      <c r="B10" s="485"/>
      <c r="C10" s="486" t="s">
        <v>200</v>
      </c>
      <c r="D10" s="772" t="s">
        <v>901</v>
      </c>
      <c r="E10" s="134">
        <f>F24</f>
        <v>6950</v>
      </c>
      <c r="F10" s="786"/>
      <c r="H10" s="1771"/>
      <c r="I10" s="424"/>
      <c r="J10" s="1007"/>
      <c r="K10" s="759"/>
      <c r="L10" s="759"/>
      <c r="M10" s="759"/>
      <c r="N10" s="759"/>
    </row>
    <row r="11" spans="1:14" s="14" customFormat="1" ht="12" customHeight="1" x14ac:dyDescent="0.2">
      <c r="B11" s="485"/>
      <c r="C11" s="487" t="s">
        <v>3</v>
      </c>
      <c r="D11" s="488" t="s">
        <v>8</v>
      </c>
      <c r="E11" s="156">
        <f>H39</f>
        <v>324100</v>
      </c>
      <c r="F11" s="786"/>
      <c r="H11" s="1771"/>
      <c r="I11" s="424"/>
      <c r="J11" s="1007"/>
      <c r="K11" s="759"/>
      <c r="L11" s="759"/>
      <c r="M11" s="759"/>
      <c r="N11" s="759"/>
    </row>
    <row r="12" spans="1:14" s="14" customFormat="1" ht="12" customHeight="1" x14ac:dyDescent="0.2">
      <c r="B12" s="485"/>
      <c r="C12" s="489" t="s">
        <v>4</v>
      </c>
      <c r="D12" s="490" t="s">
        <v>9</v>
      </c>
      <c r="E12" s="135">
        <f>F49</f>
        <v>731990.34000000008</v>
      </c>
      <c r="F12" s="786"/>
      <c r="H12" s="1771"/>
      <c r="I12" s="424"/>
      <c r="J12" s="1006"/>
      <c r="K12" s="759"/>
      <c r="L12" s="759"/>
      <c r="M12" s="759"/>
      <c r="N12" s="759"/>
    </row>
    <row r="13" spans="1:14" s="14" customFormat="1" ht="12" customHeight="1" x14ac:dyDescent="0.2">
      <c r="B13" s="485"/>
      <c r="C13" s="489" t="s">
        <v>5</v>
      </c>
      <c r="D13" s="490" t="s">
        <v>10</v>
      </c>
      <c r="E13" s="156">
        <f>F74</f>
        <v>18200</v>
      </c>
      <c r="F13" s="786"/>
      <c r="H13" s="1771"/>
      <c r="I13" s="424"/>
      <c r="J13" s="1007"/>
      <c r="K13" s="759"/>
      <c r="L13" s="759"/>
      <c r="M13" s="759"/>
      <c r="N13" s="759"/>
    </row>
    <row r="14" spans="1:14" s="14" customFormat="1" ht="12" customHeight="1" x14ac:dyDescent="0.2">
      <c r="B14" s="485"/>
      <c r="C14" s="491" t="s">
        <v>6</v>
      </c>
      <c r="D14" s="492" t="s">
        <v>12</v>
      </c>
      <c r="E14" s="137">
        <f>F99</f>
        <v>145300</v>
      </c>
      <c r="F14" s="848"/>
      <c r="H14" s="1771"/>
      <c r="I14" s="424"/>
      <c r="J14" s="1007"/>
      <c r="K14" s="759"/>
      <c r="L14" s="759"/>
      <c r="M14" s="759"/>
      <c r="N14" s="759"/>
    </row>
    <row r="15" spans="1:14" s="14" customFormat="1" ht="12" customHeight="1" x14ac:dyDescent="0.2">
      <c r="B15" s="485"/>
      <c r="C15" s="491" t="s">
        <v>7</v>
      </c>
      <c r="D15" s="492" t="s">
        <v>13</v>
      </c>
      <c r="E15" s="137">
        <f>F115</f>
        <v>86481.63</v>
      </c>
      <c r="F15" s="848"/>
      <c r="H15" s="1771"/>
      <c r="I15" s="424"/>
      <c r="J15" s="1007"/>
      <c r="K15" s="759"/>
      <c r="L15" s="759"/>
      <c r="M15" s="759"/>
      <c r="N15" s="759"/>
    </row>
    <row r="16" spans="1:14" s="14" customFormat="1" ht="12" customHeight="1" thickBot="1" x14ac:dyDescent="0.25">
      <c r="B16" s="485"/>
      <c r="C16" s="493" t="s">
        <v>189</v>
      </c>
      <c r="D16" s="494" t="s">
        <v>213</v>
      </c>
      <c r="E16" s="138">
        <f>F146</f>
        <v>6600</v>
      </c>
      <c r="F16" s="848"/>
      <c r="H16" s="1771"/>
      <c r="I16" s="424"/>
      <c r="J16" s="1007"/>
      <c r="K16" s="759"/>
      <c r="L16" s="759"/>
      <c r="M16" s="759"/>
      <c r="N16" s="759"/>
    </row>
    <row r="17" spans="1:14" s="483" customFormat="1" ht="12" customHeight="1" x14ac:dyDescent="0.2">
      <c r="B17" s="495"/>
      <c r="C17" s="139"/>
      <c r="D17" s="139"/>
      <c r="E17" s="139"/>
      <c r="F17" s="139"/>
      <c r="H17" s="1087"/>
      <c r="I17" s="1772"/>
      <c r="J17" s="1086"/>
      <c r="K17" s="760"/>
      <c r="L17" s="760"/>
      <c r="M17" s="760"/>
      <c r="N17" s="760"/>
    </row>
    <row r="18" spans="1:14" s="483" customFormat="1" ht="12" customHeight="1" x14ac:dyDescent="0.2">
      <c r="B18" s="495"/>
      <c r="C18" s="139"/>
      <c r="D18" s="139"/>
      <c r="E18" s="139"/>
      <c r="F18" s="139"/>
      <c r="G18" s="139"/>
      <c r="H18" s="496"/>
      <c r="J18" s="761"/>
      <c r="K18" s="760"/>
      <c r="L18" s="760"/>
      <c r="M18" s="760"/>
      <c r="N18" s="760"/>
    </row>
    <row r="19" spans="1:14" ht="12" customHeight="1" x14ac:dyDescent="0.2">
      <c r="J19" s="762"/>
    </row>
    <row r="20" spans="1:14" ht="18.75" customHeight="1" x14ac:dyDescent="0.2">
      <c r="B20" s="110" t="s">
        <v>920</v>
      </c>
      <c r="C20" s="110"/>
      <c r="D20" s="110"/>
      <c r="E20" s="110"/>
      <c r="F20" s="110"/>
      <c r="G20" s="110"/>
      <c r="H20" s="110"/>
    </row>
    <row r="21" spans="1:14" ht="12" customHeight="1" thickBot="1" x14ac:dyDescent="0.25">
      <c r="B21" s="5"/>
      <c r="C21" s="5"/>
      <c r="D21" s="5"/>
      <c r="E21" s="8"/>
      <c r="F21" s="8"/>
      <c r="G21" s="8" t="s">
        <v>165</v>
      </c>
      <c r="H21" s="11"/>
    </row>
    <row r="22" spans="1:14" ht="12.75" customHeight="1" x14ac:dyDescent="0.2">
      <c r="A22" s="3332" t="s">
        <v>1453</v>
      </c>
      <c r="B22" s="3351" t="s">
        <v>171</v>
      </c>
      <c r="C22" s="3336" t="s">
        <v>709</v>
      </c>
      <c r="D22" s="3348" t="s">
        <v>898</v>
      </c>
      <c r="E22" s="3340" t="s">
        <v>1568</v>
      </c>
      <c r="F22" s="3342" t="s">
        <v>1454</v>
      </c>
      <c r="G22" s="3363" t="s">
        <v>186</v>
      </c>
      <c r="H22" s="132"/>
    </row>
    <row r="23" spans="1:14" ht="15.75" customHeight="1" thickBot="1" x14ac:dyDescent="0.25">
      <c r="A23" s="3333"/>
      <c r="B23" s="3352"/>
      <c r="C23" s="3337"/>
      <c r="D23" s="3350"/>
      <c r="E23" s="3341"/>
      <c r="F23" s="3377"/>
      <c r="G23" s="3364"/>
      <c r="H23" s="132"/>
    </row>
    <row r="24" spans="1:14" ht="15" customHeight="1" thickBot="1" x14ac:dyDescent="0.25">
      <c r="A24" s="58">
        <f>A25</f>
        <v>27950</v>
      </c>
      <c r="B24" s="63" t="s">
        <v>172</v>
      </c>
      <c r="C24" s="61" t="s">
        <v>169</v>
      </c>
      <c r="D24" s="57" t="s">
        <v>174</v>
      </c>
      <c r="E24" s="58">
        <f>E25</f>
        <v>6950</v>
      </c>
      <c r="F24" s="58">
        <f>F25</f>
        <v>6950</v>
      </c>
      <c r="G24" s="1246" t="s">
        <v>167</v>
      </c>
      <c r="H24" s="132"/>
    </row>
    <row r="25" spans="1:14" ht="12.75" customHeight="1" x14ac:dyDescent="0.2">
      <c r="A25" s="1062">
        <f>SUM(A26:A32)</f>
        <v>27950</v>
      </c>
      <c r="B25" s="1072" t="s">
        <v>167</v>
      </c>
      <c r="C25" s="1063" t="s">
        <v>167</v>
      </c>
      <c r="D25" s="498" t="s">
        <v>201</v>
      </c>
      <c r="E25" s="1064">
        <f>SUM(E26:E32)</f>
        <v>6950</v>
      </c>
      <c r="F25" s="1066">
        <f>SUM(F26:F32)</f>
        <v>6950</v>
      </c>
      <c r="G25" s="1069"/>
      <c r="H25" s="132"/>
    </row>
    <row r="26" spans="1:14" ht="12.75" customHeight="1" x14ac:dyDescent="0.2">
      <c r="A26" s="142">
        <v>1000</v>
      </c>
      <c r="B26" s="507" t="s">
        <v>173</v>
      </c>
      <c r="C26" s="1067">
        <v>690801601</v>
      </c>
      <c r="D26" s="1070" t="s">
        <v>1068</v>
      </c>
      <c r="E26" s="835"/>
      <c r="F26" s="143">
        <v>0</v>
      </c>
      <c r="G26" s="1065"/>
      <c r="H26" s="132"/>
    </row>
    <row r="27" spans="1:14" ht="12.75" customHeight="1" x14ac:dyDescent="0.2">
      <c r="A27" s="202">
        <v>3600</v>
      </c>
      <c r="B27" s="507" t="s">
        <v>173</v>
      </c>
      <c r="C27" s="412">
        <v>6500121601</v>
      </c>
      <c r="D27" s="865" t="s">
        <v>1069</v>
      </c>
      <c r="E27" s="831"/>
      <c r="F27" s="203">
        <v>0</v>
      </c>
      <c r="G27" s="1073"/>
      <c r="H27" s="132"/>
    </row>
    <row r="28" spans="1:14" ht="12.75" customHeight="1" x14ac:dyDescent="0.2">
      <c r="A28" s="202">
        <v>15000</v>
      </c>
      <c r="B28" s="507" t="s">
        <v>173</v>
      </c>
      <c r="C28" s="1068">
        <v>6500111601</v>
      </c>
      <c r="D28" s="1071" t="s">
        <v>1070</v>
      </c>
      <c r="E28" s="831"/>
      <c r="F28" s="203">
        <v>0</v>
      </c>
      <c r="G28" s="1074"/>
      <c r="H28" s="499"/>
    </row>
    <row r="29" spans="1:14" ht="12.75" customHeight="1" x14ac:dyDescent="0.2">
      <c r="A29" s="142">
        <v>650</v>
      </c>
      <c r="B29" s="1296" t="s">
        <v>173</v>
      </c>
      <c r="C29" s="1297">
        <v>6500161601</v>
      </c>
      <c r="D29" s="1298" t="s">
        <v>1272</v>
      </c>
      <c r="E29" s="835">
        <v>650</v>
      </c>
      <c r="F29" s="143">
        <v>650</v>
      </c>
      <c r="G29" s="1299"/>
      <c r="H29" s="499"/>
    </row>
    <row r="30" spans="1:14" ht="12.75" customHeight="1" x14ac:dyDescent="0.2">
      <c r="A30" s="202">
        <v>6000</v>
      </c>
      <c r="B30" s="507" t="s">
        <v>173</v>
      </c>
      <c r="C30" s="1068">
        <v>6500101601</v>
      </c>
      <c r="D30" s="1071" t="s">
        <v>1071</v>
      </c>
      <c r="E30" s="831">
        <v>5000</v>
      </c>
      <c r="F30" s="203">
        <v>5000</v>
      </c>
      <c r="G30" s="1074"/>
      <c r="H30" s="499"/>
    </row>
    <row r="31" spans="1:14" ht="12.75" customHeight="1" x14ac:dyDescent="0.2">
      <c r="A31" s="1122">
        <v>1400</v>
      </c>
      <c r="B31" s="1365" t="s">
        <v>173</v>
      </c>
      <c r="C31" s="1366">
        <v>6500191601</v>
      </c>
      <c r="D31" s="1367" t="s">
        <v>1446</v>
      </c>
      <c r="E31" s="1126">
        <v>1000</v>
      </c>
      <c r="F31" s="1127">
        <v>1000</v>
      </c>
      <c r="G31" s="1368"/>
      <c r="H31" s="499"/>
    </row>
    <row r="32" spans="1:14" ht="12.75" customHeight="1" thickBot="1" x14ac:dyDescent="0.25">
      <c r="A32" s="144">
        <v>300</v>
      </c>
      <c r="B32" s="1078" t="s">
        <v>173</v>
      </c>
      <c r="C32" s="1075">
        <v>6500201601</v>
      </c>
      <c r="D32" s="1076" t="s">
        <v>1447</v>
      </c>
      <c r="E32" s="834">
        <v>300</v>
      </c>
      <c r="F32" s="145">
        <v>300</v>
      </c>
      <c r="G32" s="1077"/>
      <c r="H32" s="499"/>
    </row>
    <row r="33" spans="1:11" ht="12.75" customHeight="1" x14ac:dyDescent="0.2">
      <c r="B33" s="499"/>
      <c r="C33" s="500"/>
      <c r="D33" s="501"/>
      <c r="E33" s="146"/>
      <c r="F33" s="146"/>
      <c r="G33" s="146"/>
      <c r="H33" s="499"/>
    </row>
    <row r="34" spans="1:11" ht="12.75" customHeight="1" x14ac:dyDescent="0.2">
      <c r="B34" s="499"/>
      <c r="C34" s="500"/>
      <c r="D34" s="501"/>
      <c r="E34" s="146"/>
      <c r="F34" s="146"/>
      <c r="G34" s="146"/>
      <c r="H34" s="499"/>
    </row>
    <row r="35" spans="1:11" ht="18.75" customHeight="1" x14ac:dyDescent="0.2">
      <c r="B35" s="3409" t="s">
        <v>710</v>
      </c>
      <c r="C35" s="3409"/>
      <c r="D35" s="3409"/>
      <c r="E35" s="3409"/>
      <c r="F35" s="3409"/>
      <c r="G35" s="3409"/>
      <c r="H35" s="38"/>
      <c r="I35" s="38"/>
    </row>
    <row r="36" spans="1:11" ht="12.75" customHeight="1" thickBot="1" x14ac:dyDescent="0.25">
      <c r="B36" s="5"/>
      <c r="C36" s="5"/>
      <c r="D36" s="5"/>
      <c r="E36" s="5"/>
      <c r="F36" s="5"/>
      <c r="G36" s="5"/>
      <c r="H36" s="8" t="s">
        <v>165</v>
      </c>
    </row>
    <row r="37" spans="1:11" ht="12.75" customHeight="1" x14ac:dyDescent="0.2">
      <c r="A37" s="3332" t="s">
        <v>1453</v>
      </c>
      <c r="B37" s="3344" t="s">
        <v>166</v>
      </c>
      <c r="C37" s="3346" t="s">
        <v>711</v>
      </c>
      <c r="D37" s="3348" t="s">
        <v>182</v>
      </c>
      <c r="E37" s="3378" t="s">
        <v>177</v>
      </c>
      <c r="F37" s="3410" t="s">
        <v>176</v>
      </c>
      <c r="G37" s="3340" t="s">
        <v>1568</v>
      </c>
      <c r="H37" s="3342" t="s">
        <v>1454</v>
      </c>
    </row>
    <row r="38" spans="1:11" ht="16.5" customHeight="1" thickBot="1" x14ac:dyDescent="0.25">
      <c r="A38" s="3333"/>
      <c r="B38" s="3369"/>
      <c r="C38" s="3366"/>
      <c r="D38" s="3350"/>
      <c r="E38" s="3379"/>
      <c r="F38" s="3411"/>
      <c r="G38" s="3341"/>
      <c r="H38" s="3377"/>
    </row>
    <row r="39" spans="1:11" ht="15" customHeight="1" thickBot="1" x14ac:dyDescent="0.25">
      <c r="A39" s="870">
        <f>SUM(A40:A42)</f>
        <v>309300</v>
      </c>
      <c r="B39" s="59" t="s">
        <v>172</v>
      </c>
      <c r="C39" s="60" t="s">
        <v>175</v>
      </c>
      <c r="D39" s="279" t="s">
        <v>174</v>
      </c>
      <c r="E39" s="226">
        <f>SUM(E40:E42)</f>
        <v>321100</v>
      </c>
      <c r="F39" s="99">
        <f>SUM(F40:F42)</f>
        <v>3000</v>
      </c>
      <c r="G39" s="870">
        <f>SUM(G40:G42)</f>
        <v>324100</v>
      </c>
      <c r="H39" s="193">
        <f>SUM(H40:H42)</f>
        <v>324100</v>
      </c>
    </row>
    <row r="40" spans="1:11" ht="13.9" customHeight="1" x14ac:dyDescent="0.2">
      <c r="A40" s="1049">
        <v>36300</v>
      </c>
      <c r="B40" s="503" t="s">
        <v>173</v>
      </c>
      <c r="C40" s="504" t="s">
        <v>712</v>
      </c>
      <c r="D40" s="505" t="s">
        <v>713</v>
      </c>
      <c r="E40" s="377">
        <v>35100</v>
      </c>
      <c r="F40" s="506">
        <v>3000</v>
      </c>
      <c r="G40" s="871">
        <v>38100</v>
      </c>
      <c r="H40" s="203">
        <v>38100</v>
      </c>
      <c r="K40" s="502"/>
    </row>
    <row r="41" spans="1:11" ht="22.5" x14ac:dyDescent="0.2">
      <c r="A41" s="691">
        <v>129000</v>
      </c>
      <c r="B41" s="507" t="s">
        <v>173</v>
      </c>
      <c r="C41" s="508">
        <v>689951601</v>
      </c>
      <c r="D41" s="509" t="s">
        <v>1907</v>
      </c>
      <c r="E41" s="510">
        <v>135000</v>
      </c>
      <c r="F41" s="511"/>
      <c r="G41" s="872">
        <v>135000</v>
      </c>
      <c r="H41" s="203">
        <v>135000</v>
      </c>
    </row>
    <row r="42" spans="1:11" ht="23.25" thickBot="1" x14ac:dyDescent="0.25">
      <c r="A42" s="1050">
        <v>144000</v>
      </c>
      <c r="B42" s="512" t="s">
        <v>173</v>
      </c>
      <c r="C42" s="513">
        <v>689961601</v>
      </c>
      <c r="D42" s="514" t="s">
        <v>1908</v>
      </c>
      <c r="E42" s="515">
        <v>151000</v>
      </c>
      <c r="F42" s="516"/>
      <c r="G42" s="873">
        <v>151000</v>
      </c>
      <c r="H42" s="145">
        <v>151000</v>
      </c>
    </row>
    <row r="43" spans="1:11" ht="12.75" customHeight="1" x14ac:dyDescent="0.2">
      <c r="B43" s="499"/>
      <c r="C43" s="500"/>
      <c r="D43" s="501"/>
      <c r="E43" s="146"/>
      <c r="F43" s="146"/>
      <c r="G43" s="146"/>
      <c r="H43" s="499"/>
    </row>
    <row r="44" spans="1:11" ht="12.75" customHeight="1" x14ac:dyDescent="0.2">
      <c r="B44" s="499"/>
      <c r="C44" s="500"/>
      <c r="D44" s="501"/>
      <c r="E44" s="146"/>
      <c r="F44" s="146"/>
      <c r="G44" s="146"/>
      <c r="H44" s="499"/>
    </row>
    <row r="45" spans="1:11" ht="18.75" customHeight="1" x14ac:dyDescent="0.2">
      <c r="B45" s="110" t="s">
        <v>714</v>
      </c>
      <c r="C45" s="110"/>
      <c r="D45" s="110"/>
      <c r="E45" s="110"/>
      <c r="F45" s="110"/>
      <c r="G45" s="110"/>
      <c r="H45" s="38"/>
    </row>
    <row r="46" spans="1:11" ht="12.75" customHeight="1" thickBot="1" x14ac:dyDescent="0.25">
      <c r="B46" s="5"/>
      <c r="C46" s="5"/>
      <c r="D46" s="5"/>
      <c r="E46" s="34"/>
      <c r="F46" s="34"/>
      <c r="G46" s="433" t="s">
        <v>165</v>
      </c>
      <c r="H46" s="49"/>
    </row>
    <row r="47" spans="1:11" ht="12.75" customHeight="1" x14ac:dyDescent="0.2">
      <c r="A47" s="3332" t="s">
        <v>1453</v>
      </c>
      <c r="B47" s="3344" t="s">
        <v>166</v>
      </c>
      <c r="C47" s="3346" t="s">
        <v>715</v>
      </c>
      <c r="D47" s="3353" t="s">
        <v>181</v>
      </c>
      <c r="E47" s="3340" t="s">
        <v>1568</v>
      </c>
      <c r="F47" s="3342" t="s">
        <v>1454</v>
      </c>
      <c r="G47" s="3373" t="s">
        <v>186</v>
      </c>
      <c r="H47" s="132"/>
    </row>
    <row r="48" spans="1:11" ht="15" customHeight="1" thickBot="1" x14ac:dyDescent="0.25">
      <c r="A48" s="3333"/>
      <c r="B48" s="3369"/>
      <c r="C48" s="3366"/>
      <c r="D48" s="3354"/>
      <c r="E48" s="3341"/>
      <c r="F48" s="3377"/>
      <c r="G48" s="3374"/>
      <c r="H48" s="132"/>
    </row>
    <row r="49" spans="1:12" ht="15" customHeight="1" thickBot="1" x14ac:dyDescent="0.25">
      <c r="A49" s="58">
        <f>A50+A57+A60</f>
        <v>683291.77</v>
      </c>
      <c r="B49" s="57" t="s">
        <v>172</v>
      </c>
      <c r="C49" s="61" t="s">
        <v>169</v>
      </c>
      <c r="D49" s="56" t="s">
        <v>174</v>
      </c>
      <c r="E49" s="58">
        <v>731990.34</v>
      </c>
      <c r="F49" s="58">
        <f>F50+F57+F60</f>
        <v>731990.34000000008</v>
      </c>
      <c r="G49" s="1246" t="s">
        <v>167</v>
      </c>
      <c r="H49" s="132"/>
    </row>
    <row r="50" spans="1:12" x14ac:dyDescent="0.2">
      <c r="A50" s="519">
        <f>SUM(A51:A56)</f>
        <v>2493.8900000000003</v>
      </c>
      <c r="B50" s="517" t="s">
        <v>173</v>
      </c>
      <c r="C50" s="518" t="s">
        <v>167</v>
      </c>
      <c r="D50" s="1773" t="s">
        <v>716</v>
      </c>
      <c r="E50" s="874">
        <f>SUM(E51:E56)</f>
        <v>101.47</v>
      </c>
      <c r="F50" s="520">
        <f>SUM(F51:F56)</f>
        <v>2493.8999999999996</v>
      </c>
      <c r="G50" s="521"/>
      <c r="H50" s="132"/>
      <c r="J50" s="2248"/>
      <c r="K50" s="2248"/>
      <c r="L50" s="2249"/>
    </row>
    <row r="51" spans="1:12" x14ac:dyDescent="0.2">
      <c r="A51" s="524">
        <v>1492.43</v>
      </c>
      <c r="B51" s="522" t="s">
        <v>184</v>
      </c>
      <c r="C51" s="523" t="s">
        <v>717</v>
      </c>
      <c r="D51" s="1774" t="s">
        <v>718</v>
      </c>
      <c r="E51" s="875"/>
      <c r="F51" s="525">
        <f>70+572.43+1750-50-300-500-50</f>
        <v>1492.4299999999998</v>
      </c>
      <c r="G51" s="45"/>
      <c r="H51" s="132"/>
      <c r="J51" s="2248"/>
      <c r="K51" s="2248"/>
      <c r="L51" s="2248"/>
    </row>
    <row r="52" spans="1:12" x14ac:dyDescent="0.2">
      <c r="A52" s="524">
        <v>50</v>
      </c>
      <c r="B52" s="522" t="s">
        <v>184</v>
      </c>
      <c r="C52" s="523" t="s">
        <v>719</v>
      </c>
      <c r="D52" s="1774" t="s">
        <v>720</v>
      </c>
      <c r="E52" s="1781"/>
      <c r="F52" s="525">
        <v>50</v>
      </c>
      <c r="G52" s="42"/>
      <c r="H52" s="132"/>
      <c r="J52" s="2248"/>
      <c r="K52" s="2248"/>
      <c r="L52" s="2248"/>
    </row>
    <row r="53" spans="1:12" x14ac:dyDescent="0.2">
      <c r="A53" s="524">
        <v>300</v>
      </c>
      <c r="B53" s="522" t="s">
        <v>184</v>
      </c>
      <c r="C53" s="523" t="s">
        <v>721</v>
      </c>
      <c r="D53" s="1774" t="s">
        <v>722</v>
      </c>
      <c r="E53" s="875"/>
      <c r="F53" s="525">
        <v>300</v>
      </c>
      <c r="G53" s="42"/>
      <c r="H53" s="132"/>
      <c r="J53" s="2248"/>
      <c r="K53" s="2248"/>
      <c r="L53" s="2248"/>
    </row>
    <row r="54" spans="1:12" x14ac:dyDescent="0.2">
      <c r="A54" s="524">
        <v>500</v>
      </c>
      <c r="B54" s="522" t="s">
        <v>184</v>
      </c>
      <c r="C54" s="523" t="s">
        <v>723</v>
      </c>
      <c r="D54" s="1774" t="s">
        <v>724</v>
      </c>
      <c r="E54" s="875"/>
      <c r="F54" s="525">
        <v>500</v>
      </c>
      <c r="G54" s="42"/>
      <c r="H54" s="132"/>
      <c r="J54" s="2248"/>
      <c r="K54" s="2248"/>
      <c r="L54" s="2249"/>
    </row>
    <row r="55" spans="1:12" x14ac:dyDescent="0.2">
      <c r="A55" s="524">
        <v>50</v>
      </c>
      <c r="B55" s="526" t="s">
        <v>184</v>
      </c>
      <c r="C55" s="527" t="s">
        <v>725</v>
      </c>
      <c r="D55" s="1775" t="s">
        <v>726</v>
      </c>
      <c r="E55" s="875"/>
      <c r="F55" s="525">
        <v>50</v>
      </c>
      <c r="G55" s="42"/>
      <c r="H55" s="132"/>
      <c r="J55" s="2248"/>
      <c r="K55" s="2248"/>
      <c r="L55" s="2248"/>
    </row>
    <row r="56" spans="1:12" x14ac:dyDescent="0.2">
      <c r="A56" s="524">
        <v>101.46</v>
      </c>
      <c r="B56" s="526" t="s">
        <v>184</v>
      </c>
      <c r="C56" s="527" t="s">
        <v>1067</v>
      </c>
      <c r="D56" s="2250" t="s">
        <v>1276</v>
      </c>
      <c r="E56" s="875">
        <v>101.47</v>
      </c>
      <c r="F56" s="525">
        <v>101.47</v>
      </c>
      <c r="G56" s="42"/>
      <c r="H56" s="132"/>
      <c r="J56" s="2248"/>
      <c r="K56" s="2248"/>
      <c r="L56" s="2248"/>
    </row>
    <row r="57" spans="1:12" x14ac:dyDescent="0.2">
      <c r="A57" s="530">
        <f>SUM(A58:A59)</f>
        <v>3197</v>
      </c>
      <c r="B57" s="528" t="s">
        <v>173</v>
      </c>
      <c r="C57" s="529" t="s">
        <v>167</v>
      </c>
      <c r="D57" s="1776" t="s">
        <v>727</v>
      </c>
      <c r="E57" s="876">
        <f>SUM(E58:E59)</f>
        <v>2300</v>
      </c>
      <c r="F57" s="531">
        <f>SUM(F58:F59)</f>
        <v>3252</v>
      </c>
      <c r="G57" s="42"/>
      <c r="H57" s="132"/>
      <c r="J57" s="2248"/>
      <c r="K57" s="2248"/>
      <c r="L57" s="2249"/>
    </row>
    <row r="58" spans="1:12" x14ac:dyDescent="0.2">
      <c r="A58" s="524">
        <v>2825</v>
      </c>
      <c r="B58" s="532" t="s">
        <v>184</v>
      </c>
      <c r="C58" s="210" t="s">
        <v>728</v>
      </c>
      <c r="D58" s="533" t="s">
        <v>729</v>
      </c>
      <c r="E58" s="875">
        <v>2300</v>
      </c>
      <c r="F58" s="525">
        <f>100+160+230+462+2300-372</f>
        <v>2880</v>
      </c>
      <c r="G58" s="45"/>
      <c r="H58" s="132"/>
      <c r="J58" s="2248"/>
      <c r="K58" s="2248"/>
      <c r="L58" s="2248"/>
    </row>
    <row r="59" spans="1:12" x14ac:dyDescent="0.2">
      <c r="A59" s="524">
        <v>372</v>
      </c>
      <c r="B59" s="534" t="s">
        <v>184</v>
      </c>
      <c r="C59" s="210" t="s">
        <v>730</v>
      </c>
      <c r="D59" s="535" t="s">
        <v>731</v>
      </c>
      <c r="E59" s="875"/>
      <c r="F59" s="525">
        <v>372</v>
      </c>
      <c r="G59" s="45"/>
      <c r="H59" s="132"/>
      <c r="J59" s="2248"/>
      <c r="K59" s="2248"/>
      <c r="L59" s="2249"/>
    </row>
    <row r="60" spans="1:12" x14ac:dyDescent="0.2">
      <c r="A60" s="538">
        <f>SUM(A61:A68)</f>
        <v>677600.88</v>
      </c>
      <c r="B60" s="536" t="s">
        <v>173</v>
      </c>
      <c r="C60" s="537" t="s">
        <v>167</v>
      </c>
      <c r="D60" s="1777" t="s">
        <v>732</v>
      </c>
      <c r="E60" s="877">
        <f>SUM(E61:E68)</f>
        <v>719570.04</v>
      </c>
      <c r="F60" s="531">
        <f>SUM(F61:F68)</f>
        <v>726244.44000000006</v>
      </c>
      <c r="G60" s="539"/>
      <c r="H60" s="132"/>
      <c r="J60" s="2248"/>
      <c r="K60" s="2248"/>
      <c r="L60" s="2249"/>
    </row>
    <row r="61" spans="1:12" x14ac:dyDescent="0.2">
      <c r="A61" s="524">
        <v>330000</v>
      </c>
      <c r="B61" s="522" t="s">
        <v>184</v>
      </c>
      <c r="C61" s="523" t="s">
        <v>1909</v>
      </c>
      <c r="D61" s="1774" t="s">
        <v>733</v>
      </c>
      <c r="E61" s="875">
        <v>345000</v>
      </c>
      <c r="F61" s="525">
        <v>345000</v>
      </c>
      <c r="G61" s="45"/>
      <c r="H61" s="132"/>
      <c r="J61" s="2248"/>
      <c r="K61" s="2248"/>
      <c r="L61" s="2248"/>
    </row>
    <row r="62" spans="1:12" x14ac:dyDescent="0.2">
      <c r="A62" s="524">
        <v>315000</v>
      </c>
      <c r="B62" s="522" t="s">
        <v>184</v>
      </c>
      <c r="C62" s="523" t="s">
        <v>1910</v>
      </c>
      <c r="D62" s="1778" t="s">
        <v>1641</v>
      </c>
      <c r="E62" s="875">
        <v>350000</v>
      </c>
      <c r="F62" s="525">
        <v>350000</v>
      </c>
      <c r="G62" s="45"/>
      <c r="H62" s="132"/>
      <c r="J62" s="2248"/>
      <c r="K62" s="2248"/>
      <c r="L62" s="2248"/>
    </row>
    <row r="63" spans="1:12" x14ac:dyDescent="0.2">
      <c r="A63" s="524">
        <v>13500</v>
      </c>
      <c r="B63" s="522" t="s">
        <v>184</v>
      </c>
      <c r="C63" s="523" t="s">
        <v>1911</v>
      </c>
      <c r="D63" s="1774" t="s">
        <v>734</v>
      </c>
      <c r="E63" s="875">
        <v>10000</v>
      </c>
      <c r="F63" s="525">
        <v>10000</v>
      </c>
      <c r="G63" s="45"/>
      <c r="H63" s="132"/>
      <c r="J63" s="2248"/>
      <c r="K63" s="2248"/>
      <c r="L63" s="2249"/>
    </row>
    <row r="64" spans="1:12" x14ac:dyDescent="0.2">
      <c r="A64" s="524">
        <v>10</v>
      </c>
      <c r="B64" s="522" t="s">
        <v>184</v>
      </c>
      <c r="C64" s="523" t="s">
        <v>1912</v>
      </c>
      <c r="D64" s="1774" t="s">
        <v>735</v>
      </c>
      <c r="E64" s="875"/>
      <c r="F64" s="525">
        <v>10</v>
      </c>
      <c r="G64" s="45"/>
      <c r="H64" s="132"/>
      <c r="J64" s="2248"/>
      <c r="K64" s="2248"/>
      <c r="L64" s="2248"/>
    </row>
    <row r="65" spans="1:14" x14ac:dyDescent="0.2">
      <c r="A65" s="1300">
        <v>7520.84</v>
      </c>
      <c r="B65" s="526" t="s">
        <v>184</v>
      </c>
      <c r="C65" s="527" t="s">
        <v>1913</v>
      </c>
      <c r="D65" s="1775" t="s">
        <v>736</v>
      </c>
      <c r="E65" s="1301"/>
      <c r="F65" s="1302">
        <f>757.95+296.45+1000+1000+1500+2000+10+100</f>
        <v>6664.4</v>
      </c>
      <c r="G65" s="42"/>
      <c r="H65" s="132"/>
      <c r="J65" s="2248"/>
      <c r="K65" s="2248"/>
      <c r="L65" s="2248"/>
    </row>
    <row r="66" spans="1:14" x14ac:dyDescent="0.2">
      <c r="A66" s="202">
        <v>2570.04</v>
      </c>
      <c r="B66" s="1291" t="s">
        <v>184</v>
      </c>
      <c r="C66" s="1303" t="s">
        <v>1914</v>
      </c>
      <c r="D66" s="1779" t="s">
        <v>1273</v>
      </c>
      <c r="E66" s="831">
        <v>2570.04</v>
      </c>
      <c r="F66" s="203">
        <v>2570.04</v>
      </c>
      <c r="G66" s="42"/>
      <c r="J66" s="2248"/>
      <c r="K66" s="2248"/>
      <c r="L66" s="2249"/>
    </row>
    <row r="67" spans="1:14" x14ac:dyDescent="0.2">
      <c r="A67" s="1300">
        <v>3000</v>
      </c>
      <c r="B67" s="526" t="s">
        <v>184</v>
      </c>
      <c r="C67" s="527" t="s">
        <v>1915</v>
      </c>
      <c r="D67" s="1775" t="s">
        <v>1275</v>
      </c>
      <c r="E67" s="1301"/>
      <c r="F67" s="1302">
        <v>0</v>
      </c>
      <c r="G67" s="42"/>
    </row>
    <row r="68" spans="1:14" ht="12" thickBot="1" x14ac:dyDescent="0.25">
      <c r="A68" s="144">
        <v>6000</v>
      </c>
      <c r="B68" s="1304" t="s">
        <v>184</v>
      </c>
      <c r="C68" s="1305" t="s">
        <v>1916</v>
      </c>
      <c r="D68" s="1780" t="s">
        <v>1274</v>
      </c>
      <c r="E68" s="834">
        <v>12000</v>
      </c>
      <c r="F68" s="145">
        <v>12000</v>
      </c>
      <c r="G68" s="129"/>
    </row>
    <row r="70" spans="1:14" ht="18.75" customHeight="1" x14ac:dyDescent="0.2">
      <c r="B70" s="110" t="s">
        <v>737</v>
      </c>
      <c r="C70" s="110"/>
      <c r="D70" s="110"/>
      <c r="E70" s="110"/>
      <c r="F70" s="110"/>
      <c r="G70" s="110"/>
      <c r="H70" s="38"/>
    </row>
    <row r="71" spans="1:14" ht="12" thickBot="1" x14ac:dyDescent="0.25">
      <c r="B71" s="5"/>
      <c r="C71" s="5"/>
      <c r="D71" s="5"/>
      <c r="E71" s="34"/>
      <c r="F71" s="34"/>
      <c r="G71" s="433" t="s">
        <v>165</v>
      </c>
      <c r="H71" s="49"/>
    </row>
    <row r="72" spans="1:14" ht="14.25" customHeight="1" x14ac:dyDescent="0.2">
      <c r="A72" s="3332" t="s">
        <v>1453</v>
      </c>
      <c r="B72" s="3344" t="s">
        <v>166</v>
      </c>
      <c r="C72" s="3346" t="s">
        <v>738</v>
      </c>
      <c r="D72" s="3353" t="s">
        <v>188</v>
      </c>
      <c r="E72" s="3340" t="s">
        <v>1568</v>
      </c>
      <c r="F72" s="3342" t="s">
        <v>1454</v>
      </c>
      <c r="G72" s="3329" t="s">
        <v>186</v>
      </c>
      <c r="H72" s="132"/>
    </row>
    <row r="73" spans="1:14" ht="12" thickBot="1" x14ac:dyDescent="0.25">
      <c r="A73" s="3333"/>
      <c r="B73" s="3369"/>
      <c r="C73" s="3366"/>
      <c r="D73" s="3354"/>
      <c r="E73" s="3341"/>
      <c r="F73" s="3377"/>
      <c r="G73" s="3330"/>
      <c r="H73" s="132"/>
    </row>
    <row r="74" spans="1:14" ht="15" customHeight="1" thickBot="1" x14ac:dyDescent="0.25">
      <c r="A74" s="58">
        <f>A75</f>
        <v>24860</v>
      </c>
      <c r="B74" s="63" t="s">
        <v>172</v>
      </c>
      <c r="C74" s="61" t="s">
        <v>169</v>
      </c>
      <c r="D74" s="56" t="s">
        <v>174</v>
      </c>
      <c r="E74" s="58">
        <f>E75</f>
        <v>18200</v>
      </c>
      <c r="F74" s="58">
        <f>F75</f>
        <v>18200</v>
      </c>
      <c r="G74" s="1246" t="s">
        <v>167</v>
      </c>
      <c r="H74" s="132"/>
    </row>
    <row r="75" spans="1:14" x14ac:dyDescent="0.2">
      <c r="A75" s="158">
        <f>SUM(A76:A90)</f>
        <v>24860</v>
      </c>
      <c r="B75" s="198" t="s">
        <v>172</v>
      </c>
      <c r="C75" s="199" t="s">
        <v>167</v>
      </c>
      <c r="D75" s="1169" t="s">
        <v>739</v>
      </c>
      <c r="E75" s="843">
        <f>SUM(E76:E92)</f>
        <v>18200</v>
      </c>
      <c r="F75" s="159">
        <f>SUM(F76:F92)</f>
        <v>18200</v>
      </c>
      <c r="G75" s="1782"/>
      <c r="H75" s="132"/>
    </row>
    <row r="76" spans="1:14" x14ac:dyDescent="0.2">
      <c r="A76" s="202">
        <v>2000</v>
      </c>
      <c r="B76" s="1783" t="s">
        <v>172</v>
      </c>
      <c r="C76" s="1785" t="s">
        <v>1645</v>
      </c>
      <c r="D76" s="1784" t="s">
        <v>1278</v>
      </c>
      <c r="E76" s="831"/>
      <c r="F76" s="203">
        <v>0</v>
      </c>
      <c r="G76" s="92"/>
      <c r="H76" s="132"/>
    </row>
    <row r="77" spans="1:14" x14ac:dyDescent="0.2">
      <c r="A77" s="202">
        <v>2000</v>
      </c>
      <c r="B77" s="200" t="s">
        <v>172</v>
      </c>
      <c r="C77" s="1131" t="s">
        <v>1646</v>
      </c>
      <c r="D77" s="591" t="s">
        <v>1279</v>
      </c>
      <c r="E77" s="831"/>
      <c r="F77" s="203">
        <v>0</v>
      </c>
      <c r="G77" s="92"/>
      <c r="H77" s="132"/>
    </row>
    <row r="78" spans="1:14" ht="22.5" x14ac:dyDescent="0.2">
      <c r="A78" s="202">
        <v>400</v>
      </c>
      <c r="B78" s="200" t="s">
        <v>172</v>
      </c>
      <c r="C78" s="1131" t="s">
        <v>1644</v>
      </c>
      <c r="D78" s="591" t="s">
        <v>1280</v>
      </c>
      <c r="E78" s="831">
        <v>400</v>
      </c>
      <c r="F78" s="203">
        <v>400</v>
      </c>
      <c r="G78" s="92"/>
      <c r="H78" s="132"/>
      <c r="I78" s="501"/>
      <c r="J78" s="501"/>
      <c r="K78" s="501"/>
      <c r="L78" s="501"/>
      <c r="M78" s="501"/>
      <c r="N78" s="501"/>
    </row>
    <row r="79" spans="1:14" x14ac:dyDescent="0.2">
      <c r="A79" s="202">
        <v>14960</v>
      </c>
      <c r="B79" s="200" t="s">
        <v>172</v>
      </c>
      <c r="C79" s="201" t="s">
        <v>740</v>
      </c>
      <c r="D79" s="1053" t="s">
        <v>741</v>
      </c>
      <c r="E79" s="831">
        <v>15000</v>
      </c>
      <c r="F79" s="203">
        <v>15000</v>
      </c>
      <c r="G79" s="218"/>
      <c r="H79" s="132"/>
      <c r="I79" s="501"/>
      <c r="J79" s="501"/>
      <c r="K79" s="501"/>
      <c r="L79" s="501"/>
      <c r="M79" s="501"/>
      <c r="N79" s="501"/>
    </row>
    <row r="80" spans="1:14" x14ac:dyDescent="0.2">
      <c r="A80" s="202"/>
      <c r="B80" s="200" t="s">
        <v>172</v>
      </c>
      <c r="C80" s="201" t="s">
        <v>742</v>
      </c>
      <c r="D80" s="1053" t="s">
        <v>743</v>
      </c>
      <c r="E80" s="831">
        <v>420</v>
      </c>
      <c r="F80" s="203">
        <v>0</v>
      </c>
      <c r="G80" s="1080"/>
      <c r="H80" s="132"/>
      <c r="I80" s="1786"/>
      <c r="J80" s="1787"/>
      <c r="K80" s="1787"/>
      <c r="L80" s="501"/>
      <c r="M80" s="501"/>
      <c r="N80" s="501"/>
    </row>
    <row r="81" spans="1:14" x14ac:dyDescent="0.2">
      <c r="A81" s="202">
        <v>10</v>
      </c>
      <c r="B81" s="200" t="s">
        <v>172</v>
      </c>
      <c r="C81" s="201" t="s">
        <v>744</v>
      </c>
      <c r="D81" s="1053" t="s">
        <v>745</v>
      </c>
      <c r="E81" s="831"/>
      <c r="F81" s="203">
        <v>10</v>
      </c>
      <c r="G81" s="218"/>
      <c r="H81" s="132"/>
      <c r="I81" s="920"/>
      <c r="J81" s="501"/>
      <c r="K81" s="501"/>
      <c r="L81" s="501"/>
      <c r="M81" s="501"/>
      <c r="N81" s="501"/>
    </row>
    <row r="82" spans="1:14" x14ac:dyDescent="0.2">
      <c r="A82" s="202">
        <v>25</v>
      </c>
      <c r="B82" s="200" t="s">
        <v>172</v>
      </c>
      <c r="C82" s="201" t="s">
        <v>746</v>
      </c>
      <c r="D82" s="1053" t="s">
        <v>747</v>
      </c>
      <c r="E82" s="831"/>
      <c r="F82" s="203">
        <v>25</v>
      </c>
      <c r="G82" s="218"/>
      <c r="H82" s="132"/>
      <c r="I82" s="1786"/>
      <c r="J82" s="501"/>
      <c r="K82" s="501"/>
      <c r="L82" s="501"/>
      <c r="M82" s="501"/>
      <c r="N82" s="501"/>
    </row>
    <row r="83" spans="1:14" x14ac:dyDescent="0.2">
      <c r="A83" s="202">
        <v>10</v>
      </c>
      <c r="B83" s="200" t="s">
        <v>172</v>
      </c>
      <c r="C83" s="201" t="s">
        <v>748</v>
      </c>
      <c r="D83" s="1053" t="s">
        <v>749</v>
      </c>
      <c r="E83" s="831"/>
      <c r="F83" s="203">
        <v>10</v>
      </c>
      <c r="G83" s="218"/>
      <c r="H83" s="132"/>
      <c r="I83" s="920"/>
      <c r="J83" s="501"/>
      <c r="K83" s="501"/>
      <c r="L83" s="501"/>
      <c r="M83" s="501"/>
      <c r="N83" s="501"/>
    </row>
    <row r="84" spans="1:14" x14ac:dyDescent="0.2">
      <c r="A84" s="202">
        <v>85</v>
      </c>
      <c r="B84" s="200" t="s">
        <v>172</v>
      </c>
      <c r="C84" s="201" t="s">
        <v>750</v>
      </c>
      <c r="D84" s="1053" t="s">
        <v>751</v>
      </c>
      <c r="E84" s="831"/>
      <c r="F84" s="203">
        <v>85</v>
      </c>
      <c r="G84" s="218"/>
      <c r="H84" s="132"/>
      <c r="I84" s="920"/>
      <c r="J84" s="501"/>
      <c r="K84" s="501"/>
      <c r="L84" s="501"/>
      <c r="M84" s="501"/>
      <c r="N84" s="501"/>
    </row>
    <row r="85" spans="1:14" x14ac:dyDescent="0.2">
      <c r="A85" s="202">
        <v>89</v>
      </c>
      <c r="B85" s="200" t="s">
        <v>172</v>
      </c>
      <c r="C85" s="201" t="s">
        <v>752</v>
      </c>
      <c r="D85" s="1053" t="s">
        <v>753</v>
      </c>
      <c r="E85" s="831"/>
      <c r="F85" s="203">
        <v>89</v>
      </c>
      <c r="G85" s="218"/>
      <c r="H85" s="132"/>
      <c r="I85" s="1786"/>
      <c r="J85" s="501"/>
      <c r="K85" s="501"/>
      <c r="L85" s="501"/>
      <c r="M85" s="501"/>
      <c r="N85" s="501"/>
    </row>
    <row r="86" spans="1:14" x14ac:dyDescent="0.2">
      <c r="A86" s="202">
        <v>30</v>
      </c>
      <c r="B86" s="200" t="s">
        <v>172</v>
      </c>
      <c r="C86" s="201" t="s">
        <v>754</v>
      </c>
      <c r="D86" s="1053" t="s">
        <v>755</v>
      </c>
      <c r="E86" s="831"/>
      <c r="F86" s="203">
        <v>30</v>
      </c>
      <c r="G86" s="218"/>
      <c r="H86" s="132"/>
      <c r="I86" s="920"/>
      <c r="J86" s="501"/>
      <c r="K86" s="501"/>
      <c r="L86" s="501"/>
      <c r="M86" s="501"/>
      <c r="N86" s="501"/>
    </row>
    <row r="87" spans="1:14" x14ac:dyDescent="0.2">
      <c r="A87" s="202">
        <v>51</v>
      </c>
      <c r="B87" s="200" t="s">
        <v>172</v>
      </c>
      <c r="C87" s="201" t="s">
        <v>756</v>
      </c>
      <c r="D87" s="1053" t="s">
        <v>757</v>
      </c>
      <c r="E87" s="831"/>
      <c r="F87" s="203">
        <v>51</v>
      </c>
      <c r="G87" s="218"/>
      <c r="H87" s="132"/>
      <c r="I87" s="1786"/>
      <c r="J87" s="501"/>
      <c r="K87" s="501"/>
      <c r="L87" s="501"/>
      <c r="M87" s="501"/>
      <c r="N87" s="501"/>
    </row>
    <row r="88" spans="1:14" x14ac:dyDescent="0.2">
      <c r="A88" s="202">
        <v>120</v>
      </c>
      <c r="B88" s="200" t="s">
        <v>172</v>
      </c>
      <c r="C88" s="201" t="s">
        <v>758</v>
      </c>
      <c r="D88" s="1053" t="s">
        <v>759</v>
      </c>
      <c r="E88" s="831"/>
      <c r="F88" s="203">
        <v>120</v>
      </c>
      <c r="G88" s="218"/>
      <c r="H88" s="132"/>
      <c r="I88" s="920"/>
      <c r="J88" s="501"/>
      <c r="K88" s="501"/>
      <c r="L88" s="501"/>
      <c r="M88" s="501"/>
      <c r="N88" s="501"/>
    </row>
    <row r="89" spans="1:14" x14ac:dyDescent="0.2">
      <c r="A89" s="202">
        <v>80</v>
      </c>
      <c r="B89" s="200" t="s">
        <v>172</v>
      </c>
      <c r="C89" s="201" t="s">
        <v>1073</v>
      </c>
      <c r="D89" s="1053" t="s">
        <v>1072</v>
      </c>
      <c r="E89" s="831">
        <v>80</v>
      </c>
      <c r="F89" s="203">
        <v>80</v>
      </c>
      <c r="G89" s="218"/>
      <c r="H89" s="132"/>
      <c r="I89" s="920"/>
      <c r="J89" s="501"/>
      <c r="K89" s="501"/>
      <c r="L89" s="501"/>
      <c r="M89" s="501"/>
      <c r="N89" s="501"/>
    </row>
    <row r="90" spans="1:14" ht="22.5" x14ac:dyDescent="0.2">
      <c r="A90" s="142">
        <v>5000</v>
      </c>
      <c r="B90" s="219" t="s">
        <v>172</v>
      </c>
      <c r="C90" s="619" t="s">
        <v>1277</v>
      </c>
      <c r="D90" s="620" t="s">
        <v>1074</v>
      </c>
      <c r="E90" s="835"/>
      <c r="F90" s="143">
        <v>0</v>
      </c>
      <c r="G90" s="1081"/>
      <c r="H90" s="132"/>
      <c r="I90" s="1786"/>
      <c r="J90" s="501"/>
      <c r="K90" s="501"/>
      <c r="L90" s="501"/>
      <c r="M90" s="501"/>
      <c r="N90" s="501"/>
    </row>
    <row r="91" spans="1:14" x14ac:dyDescent="0.2">
      <c r="A91" s="202"/>
      <c r="B91" s="200" t="s">
        <v>172</v>
      </c>
      <c r="C91" s="201" t="s">
        <v>1917</v>
      </c>
      <c r="D91" s="327" t="s">
        <v>1642</v>
      </c>
      <c r="E91" s="831">
        <v>800</v>
      </c>
      <c r="F91" s="203">
        <v>800</v>
      </c>
      <c r="G91" s="218"/>
      <c r="H91" s="132"/>
      <c r="I91" s="920"/>
      <c r="J91" s="501"/>
      <c r="K91" s="501"/>
      <c r="L91" s="501"/>
      <c r="M91" s="501"/>
      <c r="N91" s="501"/>
    </row>
    <row r="92" spans="1:14" ht="12" thickBot="1" x14ac:dyDescent="0.25">
      <c r="A92" s="144"/>
      <c r="B92" s="213" t="s">
        <v>172</v>
      </c>
      <c r="C92" s="1113" t="s">
        <v>1918</v>
      </c>
      <c r="D92" s="1661" t="s">
        <v>1643</v>
      </c>
      <c r="E92" s="834">
        <v>1500</v>
      </c>
      <c r="F92" s="544">
        <v>1500</v>
      </c>
      <c r="G92" s="1082"/>
      <c r="H92" s="132"/>
      <c r="I92" s="1786"/>
      <c r="J92" s="501"/>
      <c r="K92" s="501"/>
      <c r="L92" s="501"/>
      <c r="M92" s="501"/>
      <c r="N92" s="501"/>
    </row>
    <row r="93" spans="1:14" s="422" customFormat="1" x14ac:dyDescent="0.2">
      <c r="A93" s="146"/>
      <c r="B93" s="1079"/>
      <c r="C93" s="949"/>
      <c r="D93" s="1748"/>
      <c r="E93" s="146"/>
      <c r="F93" s="146"/>
      <c r="G93" s="222"/>
      <c r="I93" s="920"/>
      <c r="J93" s="501"/>
      <c r="K93" s="501"/>
      <c r="L93" s="501"/>
      <c r="M93" s="501"/>
      <c r="N93" s="501"/>
    </row>
    <row r="94" spans="1:14" s="422" customFormat="1" x14ac:dyDescent="0.2">
      <c r="A94" s="146"/>
      <c r="B94" s="1079"/>
      <c r="C94" s="949"/>
      <c r="D94" s="1748"/>
      <c r="E94" s="146"/>
      <c r="F94" s="146"/>
      <c r="G94" s="222"/>
      <c r="I94" s="501"/>
      <c r="J94" s="501"/>
      <c r="K94" s="501"/>
      <c r="L94" s="501"/>
      <c r="M94" s="501"/>
      <c r="N94" s="501"/>
    </row>
    <row r="95" spans="1:14" ht="17.25" customHeight="1" x14ac:dyDescent="0.2">
      <c r="B95" s="110" t="s">
        <v>760</v>
      </c>
      <c r="C95" s="110"/>
      <c r="D95" s="110"/>
      <c r="E95" s="110"/>
      <c r="F95" s="110"/>
      <c r="G95" s="110"/>
      <c r="H95" s="2133"/>
    </row>
    <row r="96" spans="1:14" ht="12" thickBot="1" x14ac:dyDescent="0.25">
      <c r="B96" s="5"/>
      <c r="C96" s="5"/>
      <c r="D96" s="5"/>
      <c r="E96" s="8"/>
      <c r="F96" s="8"/>
      <c r="G96" s="8" t="s">
        <v>165</v>
      </c>
      <c r="H96" s="11"/>
    </row>
    <row r="97" spans="1:8" ht="11.25" customHeight="1" x14ac:dyDescent="0.2">
      <c r="A97" s="3332" t="s">
        <v>1453</v>
      </c>
      <c r="B97" s="3334" t="s">
        <v>171</v>
      </c>
      <c r="C97" s="3336" t="s">
        <v>761</v>
      </c>
      <c r="D97" s="3348" t="s">
        <v>183</v>
      </c>
      <c r="E97" s="3340" t="s">
        <v>1568</v>
      </c>
      <c r="F97" s="3342" t="s">
        <v>1454</v>
      </c>
      <c r="G97" s="3329" t="s">
        <v>186</v>
      </c>
      <c r="H97" s="132"/>
    </row>
    <row r="98" spans="1:8" ht="15" customHeight="1" thickBot="1" x14ac:dyDescent="0.25">
      <c r="A98" s="3333"/>
      <c r="B98" s="3335"/>
      <c r="C98" s="3337"/>
      <c r="D98" s="3350"/>
      <c r="E98" s="3341"/>
      <c r="F98" s="3377"/>
      <c r="G98" s="3330"/>
      <c r="H98" s="132"/>
    </row>
    <row r="99" spans="1:8" ht="15" customHeight="1" thickBot="1" x14ac:dyDescent="0.25">
      <c r="A99" s="58">
        <f>A100</f>
        <v>110000</v>
      </c>
      <c r="B99" s="65" t="s">
        <v>172</v>
      </c>
      <c r="C99" s="57" t="s">
        <v>169</v>
      </c>
      <c r="D99" s="56" t="s">
        <v>174</v>
      </c>
      <c r="E99" s="58">
        <f>E100</f>
        <v>145300</v>
      </c>
      <c r="F99" s="58">
        <f>F100</f>
        <v>145300</v>
      </c>
      <c r="G99" s="1246" t="s">
        <v>167</v>
      </c>
      <c r="H99" s="132"/>
    </row>
    <row r="100" spans="1:8" x14ac:dyDescent="0.2">
      <c r="A100" s="158">
        <f>SUM(A101:A102)</f>
        <v>110000</v>
      </c>
      <c r="B100" s="1197" t="s">
        <v>167</v>
      </c>
      <c r="C100" s="541" t="s">
        <v>167</v>
      </c>
      <c r="D100" s="1208" t="s">
        <v>58</v>
      </c>
      <c r="E100" s="843">
        <f>SUM(E101:E108)</f>
        <v>145300</v>
      </c>
      <c r="F100" s="159">
        <f>SUM(F101:F108)</f>
        <v>145300</v>
      </c>
      <c r="G100" s="948"/>
      <c r="H100" s="132"/>
    </row>
    <row r="101" spans="1:8" x14ac:dyDescent="0.2">
      <c r="A101" s="160">
        <v>10000</v>
      </c>
      <c r="B101" s="1198" t="s">
        <v>172</v>
      </c>
      <c r="C101" s="543" t="s">
        <v>762</v>
      </c>
      <c r="D101" s="1789" t="s">
        <v>763</v>
      </c>
      <c r="E101" s="833">
        <v>4000</v>
      </c>
      <c r="F101" s="161">
        <v>4000</v>
      </c>
      <c r="G101" s="3232"/>
      <c r="H101" s="132"/>
    </row>
    <row r="102" spans="1:8" x14ac:dyDescent="0.2">
      <c r="A102" s="142">
        <v>100000</v>
      </c>
      <c r="B102" s="219" t="s">
        <v>172</v>
      </c>
      <c r="C102" s="619" t="s">
        <v>1075</v>
      </c>
      <c r="D102" s="1790" t="s">
        <v>764</v>
      </c>
      <c r="E102" s="835"/>
      <c r="F102" s="143">
        <v>0</v>
      </c>
      <c r="G102" s="3233"/>
      <c r="H102" s="763"/>
    </row>
    <row r="103" spans="1:8" ht="22.5" x14ac:dyDescent="0.2">
      <c r="A103" s="202"/>
      <c r="B103" s="219" t="s">
        <v>172</v>
      </c>
      <c r="C103" s="208" t="s">
        <v>1919</v>
      </c>
      <c r="D103" s="1791" t="s">
        <v>1649</v>
      </c>
      <c r="E103" s="1793">
        <v>46200</v>
      </c>
      <c r="F103" s="203">
        <v>90300</v>
      </c>
      <c r="G103" s="2326" t="s">
        <v>1920</v>
      </c>
      <c r="H103" s="132"/>
    </row>
    <row r="104" spans="1:8" ht="22.5" x14ac:dyDescent="0.2">
      <c r="A104" s="202"/>
      <c r="B104" s="219" t="s">
        <v>172</v>
      </c>
      <c r="C104" s="208" t="s">
        <v>1921</v>
      </c>
      <c r="D104" s="1791" t="s">
        <v>1650</v>
      </c>
      <c r="E104" s="1793">
        <v>9200</v>
      </c>
      <c r="F104" s="203">
        <v>36000</v>
      </c>
      <c r="G104" s="2326" t="s">
        <v>1920</v>
      </c>
      <c r="H104" s="132"/>
    </row>
    <row r="105" spans="1:8" ht="22.5" x14ac:dyDescent="0.2">
      <c r="A105" s="202"/>
      <c r="B105" s="219" t="s">
        <v>172</v>
      </c>
      <c r="C105" s="208" t="s">
        <v>1922</v>
      </c>
      <c r="D105" s="1791" t="s">
        <v>1651</v>
      </c>
      <c r="E105" s="1793">
        <v>18200</v>
      </c>
      <c r="F105" s="203">
        <v>0</v>
      </c>
      <c r="G105" s="2326" t="s">
        <v>1923</v>
      </c>
      <c r="H105" s="132"/>
    </row>
    <row r="106" spans="1:8" ht="22.5" x14ac:dyDescent="0.2">
      <c r="A106" s="202"/>
      <c r="B106" s="219" t="s">
        <v>172</v>
      </c>
      <c r="C106" s="208" t="s">
        <v>1924</v>
      </c>
      <c r="D106" s="1791" t="s">
        <v>1652</v>
      </c>
      <c r="E106" s="1793">
        <v>52700</v>
      </c>
      <c r="F106" s="203">
        <v>0</v>
      </c>
      <c r="G106" s="2326" t="s">
        <v>1925</v>
      </c>
      <c r="H106" s="132"/>
    </row>
    <row r="107" spans="1:8" x14ac:dyDescent="0.2">
      <c r="A107" s="202"/>
      <c r="B107" s="219" t="s">
        <v>172</v>
      </c>
      <c r="C107" s="208" t="s">
        <v>1926</v>
      </c>
      <c r="D107" s="588" t="s">
        <v>1647</v>
      </c>
      <c r="E107" s="831">
        <v>10000</v>
      </c>
      <c r="F107" s="203">
        <v>10000</v>
      </c>
      <c r="G107" s="218"/>
      <c r="H107" s="132"/>
    </row>
    <row r="108" spans="1:8" ht="12" thickBot="1" x14ac:dyDescent="0.25">
      <c r="A108" s="144"/>
      <c r="B108" s="213" t="s">
        <v>172</v>
      </c>
      <c r="C108" s="1113" t="s">
        <v>1927</v>
      </c>
      <c r="D108" s="1792" t="s">
        <v>1648</v>
      </c>
      <c r="E108" s="834">
        <v>5000</v>
      </c>
      <c r="F108" s="145">
        <v>5000</v>
      </c>
      <c r="G108" s="1082"/>
      <c r="H108" s="132"/>
    </row>
    <row r="109" spans="1:8" s="422" customFormat="1" x14ac:dyDescent="0.2">
      <c r="A109" s="146"/>
      <c r="B109" s="1079"/>
      <c r="C109" s="949"/>
      <c r="D109" s="1788"/>
      <c r="E109" s="146"/>
      <c r="F109" s="146"/>
      <c r="G109" s="222"/>
    </row>
    <row r="110" spans="1:8" s="422" customFormat="1" x14ac:dyDescent="0.2">
      <c r="A110" s="146"/>
      <c r="B110" s="1079"/>
      <c r="C110" s="949"/>
      <c r="D110" s="1788"/>
      <c r="E110" s="146"/>
      <c r="F110" s="146"/>
      <c r="G110" s="222"/>
    </row>
    <row r="111" spans="1:8" ht="18.75" customHeight="1" x14ac:dyDescent="0.2">
      <c r="B111" s="110" t="s">
        <v>765</v>
      </c>
      <c r="C111" s="110"/>
      <c r="D111" s="110"/>
      <c r="E111" s="110"/>
      <c r="F111" s="110"/>
      <c r="G111" s="110"/>
      <c r="H111" s="67"/>
    </row>
    <row r="112" spans="1:8" ht="12.75" customHeight="1" thickBot="1" x14ac:dyDescent="0.25">
      <c r="B112" s="5"/>
      <c r="C112" s="7"/>
      <c r="D112" s="5"/>
      <c r="E112" s="34"/>
      <c r="F112" s="34"/>
      <c r="G112" s="433" t="s">
        <v>165</v>
      </c>
      <c r="H112" s="69"/>
    </row>
    <row r="113" spans="1:9" ht="12.75" customHeight="1" x14ac:dyDescent="0.2">
      <c r="A113" s="3367" t="s">
        <v>1453</v>
      </c>
      <c r="B113" s="3351" t="s">
        <v>171</v>
      </c>
      <c r="C113" s="3361" t="s">
        <v>766</v>
      </c>
      <c r="D113" s="3353" t="s">
        <v>144</v>
      </c>
      <c r="E113" s="3340" t="s">
        <v>1568</v>
      </c>
      <c r="F113" s="3342" t="s">
        <v>1454</v>
      </c>
      <c r="G113" s="3329" t="s">
        <v>186</v>
      </c>
      <c r="H113" s="132"/>
    </row>
    <row r="114" spans="1:9" ht="15" customHeight="1" thickBot="1" x14ac:dyDescent="0.25">
      <c r="A114" s="3368"/>
      <c r="B114" s="3352"/>
      <c r="C114" s="3362"/>
      <c r="D114" s="3354"/>
      <c r="E114" s="3341"/>
      <c r="F114" s="3377"/>
      <c r="G114" s="3330"/>
      <c r="H114" s="132"/>
    </row>
    <row r="115" spans="1:9" ht="15" customHeight="1" thickBot="1" x14ac:dyDescent="0.25">
      <c r="A115" s="54">
        <f>SUM(A116:A134)</f>
        <v>63390</v>
      </c>
      <c r="B115" s="63" t="s">
        <v>172</v>
      </c>
      <c r="C115" s="61" t="s">
        <v>169</v>
      </c>
      <c r="D115" s="56" t="s">
        <v>174</v>
      </c>
      <c r="E115" s="58">
        <f>SUM(E116:E139)</f>
        <v>86481.63</v>
      </c>
      <c r="F115" s="58">
        <f>SUM(F116:F139)</f>
        <v>86481.63</v>
      </c>
      <c r="G115" s="1246" t="s">
        <v>167</v>
      </c>
      <c r="H115" s="132"/>
    </row>
    <row r="116" spans="1:9" ht="22.5" x14ac:dyDescent="0.2">
      <c r="A116" s="1795">
        <v>420</v>
      </c>
      <c r="B116" s="1089" t="s">
        <v>172</v>
      </c>
      <c r="C116" s="328" t="s">
        <v>1281</v>
      </c>
      <c r="D116" s="1090" t="s">
        <v>1076</v>
      </c>
      <c r="E116" s="929"/>
      <c r="F116" s="594">
        <v>0</v>
      </c>
      <c r="G116" s="123"/>
      <c r="H116" s="422"/>
      <c r="I116" s="422"/>
    </row>
    <row r="117" spans="1:9" x14ac:dyDescent="0.2">
      <c r="A117" s="1794">
        <v>6000</v>
      </c>
      <c r="B117" s="1088" t="s">
        <v>172</v>
      </c>
      <c r="C117" s="201" t="s">
        <v>1282</v>
      </c>
      <c r="D117" s="327" t="s">
        <v>1077</v>
      </c>
      <c r="E117" s="879"/>
      <c r="F117" s="545">
        <v>100</v>
      </c>
      <c r="G117" s="64"/>
      <c r="H117" s="422"/>
      <c r="I117" s="422"/>
    </row>
    <row r="118" spans="1:9" x14ac:dyDescent="0.2">
      <c r="A118" s="1798">
        <v>2450</v>
      </c>
      <c r="B118" s="1799" t="s">
        <v>172</v>
      </c>
      <c r="C118" s="619" t="s">
        <v>1283</v>
      </c>
      <c r="D118" s="620" t="s">
        <v>1078</v>
      </c>
      <c r="E118" s="931">
        <v>6800</v>
      </c>
      <c r="F118" s="1800">
        <v>1500</v>
      </c>
      <c r="G118" s="1801"/>
      <c r="H118" s="422"/>
      <c r="I118" s="422"/>
    </row>
    <row r="119" spans="1:9" ht="22.5" x14ac:dyDescent="0.2">
      <c r="A119" s="1794">
        <v>2000</v>
      </c>
      <c r="B119" s="1088" t="s">
        <v>172</v>
      </c>
      <c r="C119" s="201" t="s">
        <v>1284</v>
      </c>
      <c r="D119" s="327" t="s">
        <v>1079</v>
      </c>
      <c r="E119" s="879">
        <v>26101.63</v>
      </c>
      <c r="F119" s="545">
        <v>20000</v>
      </c>
      <c r="G119" s="64"/>
      <c r="H119" s="422"/>
      <c r="I119" s="422"/>
    </row>
    <row r="120" spans="1:9" x14ac:dyDescent="0.2">
      <c r="A120" s="1794">
        <v>4530</v>
      </c>
      <c r="B120" s="1088" t="s">
        <v>172</v>
      </c>
      <c r="C120" s="201" t="s">
        <v>1285</v>
      </c>
      <c r="D120" s="327" t="s">
        <v>1080</v>
      </c>
      <c r="E120" s="879">
        <v>3990</v>
      </c>
      <c r="F120" s="545">
        <v>11331.63</v>
      </c>
      <c r="G120" s="64"/>
      <c r="H120" s="422"/>
      <c r="I120" s="422"/>
    </row>
    <row r="121" spans="1:9" x14ac:dyDescent="0.2">
      <c r="A121" s="1794">
        <v>400</v>
      </c>
      <c r="B121" s="1088" t="s">
        <v>172</v>
      </c>
      <c r="C121" s="201" t="s">
        <v>1286</v>
      </c>
      <c r="D121" s="327" t="s">
        <v>1081</v>
      </c>
      <c r="E121" s="879">
        <v>400</v>
      </c>
      <c r="F121" s="545">
        <v>100</v>
      </c>
      <c r="G121" s="64"/>
      <c r="H121" s="422"/>
      <c r="I121" s="422"/>
    </row>
    <row r="122" spans="1:9" x14ac:dyDescent="0.2">
      <c r="A122" s="1794">
        <v>100</v>
      </c>
      <c r="B122" s="1088" t="s">
        <v>172</v>
      </c>
      <c r="C122" s="201" t="s">
        <v>1287</v>
      </c>
      <c r="D122" s="327" t="s">
        <v>1082</v>
      </c>
      <c r="E122" s="879"/>
      <c r="F122" s="545">
        <v>0</v>
      </c>
      <c r="G122" s="64"/>
      <c r="H122" s="422"/>
      <c r="I122" s="422"/>
    </row>
    <row r="123" spans="1:9" x14ac:dyDescent="0.2">
      <c r="A123" s="1794">
        <v>7550</v>
      </c>
      <c r="B123" s="1088" t="s">
        <v>172</v>
      </c>
      <c r="C123" s="201" t="s">
        <v>1288</v>
      </c>
      <c r="D123" s="327" t="s">
        <v>1083</v>
      </c>
      <c r="E123" s="879">
        <v>12990</v>
      </c>
      <c r="F123" s="545">
        <v>4000</v>
      </c>
      <c r="G123" s="64"/>
      <c r="H123" s="422"/>
      <c r="I123" s="422"/>
    </row>
    <row r="124" spans="1:9" x14ac:dyDescent="0.2">
      <c r="A124" s="1794">
        <v>3000</v>
      </c>
      <c r="B124" s="1088" t="s">
        <v>172</v>
      </c>
      <c r="C124" s="201" t="s">
        <v>1289</v>
      </c>
      <c r="D124" s="327" t="s">
        <v>1084</v>
      </c>
      <c r="E124" s="879"/>
      <c r="F124" s="545">
        <v>1500</v>
      </c>
      <c r="G124" s="64"/>
      <c r="H124" s="422"/>
      <c r="I124" s="422"/>
    </row>
    <row r="125" spans="1:9" ht="22.5" x14ac:dyDescent="0.2">
      <c r="A125" s="1794">
        <v>7400</v>
      </c>
      <c r="B125" s="1103" t="s">
        <v>172</v>
      </c>
      <c r="C125" s="208" t="s">
        <v>1290</v>
      </c>
      <c r="D125" s="327" t="s">
        <v>1085</v>
      </c>
      <c r="E125" s="879">
        <v>5650</v>
      </c>
      <c r="F125" s="545">
        <v>650</v>
      </c>
      <c r="G125" s="64"/>
      <c r="H125" s="422"/>
      <c r="I125" s="422"/>
    </row>
    <row r="126" spans="1:9" x14ac:dyDescent="0.2">
      <c r="A126" s="1794">
        <v>3000</v>
      </c>
      <c r="B126" s="1797" t="s">
        <v>172</v>
      </c>
      <c r="C126" s="208" t="s">
        <v>1291</v>
      </c>
      <c r="D126" s="327" t="s">
        <v>1086</v>
      </c>
      <c r="E126" s="879"/>
      <c r="F126" s="545">
        <v>100</v>
      </c>
      <c r="G126" s="64"/>
      <c r="H126" s="422"/>
      <c r="I126" s="422"/>
    </row>
    <row r="127" spans="1:9" x14ac:dyDescent="0.2">
      <c r="A127" s="1794">
        <v>20960</v>
      </c>
      <c r="B127" s="1088" t="s">
        <v>172</v>
      </c>
      <c r="C127" s="201" t="s">
        <v>1292</v>
      </c>
      <c r="D127" s="327" t="s">
        <v>1087</v>
      </c>
      <c r="E127" s="879">
        <v>15050</v>
      </c>
      <c r="F127" s="545">
        <v>40000</v>
      </c>
      <c r="G127" s="64"/>
      <c r="H127" s="422"/>
      <c r="I127" s="422"/>
    </row>
    <row r="128" spans="1:9" ht="22.5" x14ac:dyDescent="0.2">
      <c r="A128" s="1794">
        <v>1900</v>
      </c>
      <c r="B128" s="1088" t="s">
        <v>172</v>
      </c>
      <c r="C128" s="201" t="s">
        <v>1293</v>
      </c>
      <c r="D128" s="327" t="s">
        <v>1088</v>
      </c>
      <c r="E128" s="879"/>
      <c r="F128" s="545">
        <v>0</v>
      </c>
      <c r="G128" s="64"/>
      <c r="H128" s="422"/>
      <c r="I128" s="422"/>
    </row>
    <row r="129" spans="1:9" ht="22.5" x14ac:dyDescent="0.2">
      <c r="A129" s="1794">
        <v>2730</v>
      </c>
      <c r="B129" s="1088" t="s">
        <v>172</v>
      </c>
      <c r="C129" s="201" t="s">
        <v>1294</v>
      </c>
      <c r="D129" s="327" t="s">
        <v>1089</v>
      </c>
      <c r="E129" s="879"/>
      <c r="F129" s="545">
        <v>500</v>
      </c>
      <c r="G129" s="64"/>
      <c r="H129" s="422"/>
      <c r="I129" s="422"/>
    </row>
    <row r="130" spans="1:9" ht="12.75" customHeight="1" thickBot="1" x14ac:dyDescent="0.25">
      <c r="B130" s="5"/>
      <c r="C130" s="7"/>
      <c r="D130" s="5"/>
      <c r="E130" s="34"/>
      <c r="F130" s="34"/>
      <c r="G130" s="433" t="s">
        <v>165</v>
      </c>
      <c r="H130" s="69"/>
    </row>
    <row r="131" spans="1:9" ht="12.75" customHeight="1" x14ac:dyDescent="0.2">
      <c r="A131" s="3367" t="s">
        <v>1453</v>
      </c>
      <c r="B131" s="3351" t="s">
        <v>171</v>
      </c>
      <c r="C131" s="3361" t="s">
        <v>766</v>
      </c>
      <c r="D131" s="3353" t="s">
        <v>144</v>
      </c>
      <c r="E131" s="3340" t="s">
        <v>1568</v>
      </c>
      <c r="F131" s="3342" t="s">
        <v>1454</v>
      </c>
      <c r="G131" s="3329" t="s">
        <v>186</v>
      </c>
      <c r="H131" s="132"/>
    </row>
    <row r="132" spans="1:9" ht="15" customHeight="1" thickBot="1" x14ac:dyDescent="0.25">
      <c r="A132" s="3368"/>
      <c r="B132" s="3352"/>
      <c r="C132" s="3362"/>
      <c r="D132" s="3354"/>
      <c r="E132" s="3341"/>
      <c r="F132" s="3377"/>
      <c r="G132" s="3330"/>
      <c r="H132" s="132"/>
    </row>
    <row r="133" spans="1:9" ht="15" customHeight="1" thickBot="1" x14ac:dyDescent="0.25">
      <c r="A133" s="3234" t="s">
        <v>167</v>
      </c>
      <c r="B133" s="63" t="s">
        <v>172</v>
      </c>
      <c r="C133" s="61" t="s">
        <v>169</v>
      </c>
      <c r="D133" s="56" t="s">
        <v>174</v>
      </c>
      <c r="E133" s="216" t="s">
        <v>261</v>
      </c>
      <c r="F133" s="216" t="s">
        <v>261</v>
      </c>
      <c r="G133" s="1246" t="s">
        <v>167</v>
      </c>
      <c r="H133" s="132"/>
    </row>
    <row r="134" spans="1:9" ht="22.5" x14ac:dyDescent="0.2">
      <c r="A134" s="1798">
        <v>950</v>
      </c>
      <c r="B134" s="1799" t="s">
        <v>172</v>
      </c>
      <c r="C134" s="619" t="s">
        <v>1295</v>
      </c>
      <c r="D134" s="620" t="s">
        <v>1090</v>
      </c>
      <c r="E134" s="931">
        <v>4000</v>
      </c>
      <c r="F134" s="1800">
        <v>4000</v>
      </c>
      <c r="G134" s="1801"/>
      <c r="H134" s="422"/>
      <c r="I134" s="422"/>
    </row>
    <row r="135" spans="1:9" ht="21" customHeight="1" x14ac:dyDescent="0.2">
      <c r="A135" s="1798"/>
      <c r="B135" s="1799" t="s">
        <v>172</v>
      </c>
      <c r="C135" s="619" t="s">
        <v>1928</v>
      </c>
      <c r="D135" s="1659" t="s">
        <v>1929</v>
      </c>
      <c r="E135" s="931"/>
      <c r="F135" s="1800">
        <v>100</v>
      </c>
      <c r="G135" s="1801" t="s">
        <v>1930</v>
      </c>
      <c r="H135" s="422"/>
      <c r="I135" s="422"/>
    </row>
    <row r="136" spans="1:9" s="422" customFormat="1" ht="43.15" customHeight="1" x14ac:dyDescent="0.2">
      <c r="A136" s="1794"/>
      <c r="B136" s="1088" t="s">
        <v>172</v>
      </c>
      <c r="C136" s="208" t="s">
        <v>1931</v>
      </c>
      <c r="D136" s="1659" t="s">
        <v>1653</v>
      </c>
      <c r="E136" s="879">
        <v>2500</v>
      </c>
      <c r="F136" s="545">
        <v>500</v>
      </c>
      <c r="G136" s="64" t="s">
        <v>1932</v>
      </c>
    </row>
    <row r="137" spans="1:9" s="422" customFormat="1" ht="22.5" x14ac:dyDescent="0.2">
      <c r="A137" s="1794"/>
      <c r="B137" s="1088" t="s">
        <v>172</v>
      </c>
      <c r="C137" s="208" t="s">
        <v>1933</v>
      </c>
      <c r="D137" s="1659" t="s">
        <v>1654</v>
      </c>
      <c r="E137" s="879">
        <v>2500</v>
      </c>
      <c r="F137" s="545">
        <v>100</v>
      </c>
      <c r="G137" s="64"/>
    </row>
    <row r="138" spans="1:9" s="422" customFormat="1" ht="43.15" customHeight="1" x14ac:dyDescent="0.2">
      <c r="A138" s="1798"/>
      <c r="B138" s="1088" t="s">
        <v>172</v>
      </c>
      <c r="C138" s="220" t="s">
        <v>1934</v>
      </c>
      <c r="D138" s="1659" t="s">
        <v>1935</v>
      </c>
      <c r="E138" s="931"/>
      <c r="F138" s="1800">
        <v>1000</v>
      </c>
      <c r="G138" s="1801" t="s">
        <v>1932</v>
      </c>
    </row>
    <row r="139" spans="1:9" s="422" customFormat="1" ht="90" customHeight="1" thickBot="1" x14ac:dyDescent="0.25">
      <c r="A139" s="1796"/>
      <c r="B139" s="1091" t="s">
        <v>172</v>
      </c>
      <c r="C139" s="1113" t="s">
        <v>1936</v>
      </c>
      <c r="D139" s="2251" t="s">
        <v>1937</v>
      </c>
      <c r="E139" s="880">
        <v>6500</v>
      </c>
      <c r="F139" s="547">
        <v>1000</v>
      </c>
      <c r="G139" s="1802" t="s">
        <v>2318</v>
      </c>
    </row>
    <row r="140" spans="1:9" x14ac:dyDescent="0.2">
      <c r="A140" s="711"/>
      <c r="B140" s="949"/>
      <c r="C140" s="949"/>
      <c r="D140" s="596"/>
      <c r="E140" s="934"/>
      <c r="F140" s="934"/>
      <c r="G140" s="408"/>
      <c r="H140" s="501"/>
      <c r="I140" s="422"/>
    </row>
    <row r="141" spans="1:9" ht="12.75" customHeight="1" x14ac:dyDescent="0.2">
      <c r="H141" s="1604"/>
      <c r="I141" s="422"/>
    </row>
    <row r="142" spans="1:9" ht="18" customHeight="1" x14ac:dyDescent="0.2">
      <c r="B142" s="3408" t="s">
        <v>767</v>
      </c>
      <c r="C142" s="3408"/>
      <c r="D142" s="3408"/>
      <c r="E142" s="3408"/>
      <c r="F142" s="3408"/>
      <c r="G142" s="3408"/>
      <c r="H142" s="548"/>
      <c r="I142" s="422"/>
    </row>
    <row r="143" spans="1:9" ht="12.75" customHeight="1" thickBot="1" x14ac:dyDescent="0.25">
      <c r="B143" s="139"/>
      <c r="C143" s="139"/>
      <c r="D143" s="139"/>
      <c r="E143" s="162"/>
      <c r="F143" s="162"/>
      <c r="G143" s="162" t="s">
        <v>165</v>
      </c>
      <c r="H143" s="496"/>
    </row>
    <row r="144" spans="1:9" ht="12.75" customHeight="1" x14ac:dyDescent="0.2">
      <c r="A144" s="3332" t="s">
        <v>1453</v>
      </c>
      <c r="B144" s="3344" t="s">
        <v>166</v>
      </c>
      <c r="C144" s="3346" t="s">
        <v>768</v>
      </c>
      <c r="D144" s="3353" t="s">
        <v>187</v>
      </c>
      <c r="E144" s="3340" t="s">
        <v>1568</v>
      </c>
      <c r="F144" s="3342" t="s">
        <v>1454</v>
      </c>
      <c r="G144" s="3329" t="s">
        <v>186</v>
      </c>
      <c r="H144" s="132"/>
    </row>
    <row r="145" spans="1:8" ht="15" customHeight="1" thickBot="1" x14ac:dyDescent="0.25">
      <c r="A145" s="3333"/>
      <c r="B145" s="3369"/>
      <c r="C145" s="3366"/>
      <c r="D145" s="3354"/>
      <c r="E145" s="3341"/>
      <c r="F145" s="3377"/>
      <c r="G145" s="3330"/>
      <c r="H145" s="132"/>
    </row>
    <row r="146" spans="1:8" ht="15" customHeight="1" thickBot="1" x14ac:dyDescent="0.25">
      <c r="A146" s="1228">
        <f>A147</f>
        <v>7000</v>
      </c>
      <c r="B146" s="1229" t="s">
        <v>168</v>
      </c>
      <c r="C146" s="1230" t="s">
        <v>169</v>
      </c>
      <c r="D146" s="1235" t="s">
        <v>198</v>
      </c>
      <c r="E146" s="1228">
        <f>E147</f>
        <v>6600</v>
      </c>
      <c r="F146" s="1231">
        <v>6600</v>
      </c>
      <c r="G146" s="1246" t="s">
        <v>167</v>
      </c>
      <c r="H146" s="132"/>
    </row>
    <row r="147" spans="1:8" ht="12.75" customHeight="1" x14ac:dyDescent="0.2">
      <c r="A147" s="1051">
        <f>SUM(A148:A150)</f>
        <v>7000</v>
      </c>
      <c r="B147" s="117" t="s">
        <v>172</v>
      </c>
      <c r="C147" s="105" t="s">
        <v>167</v>
      </c>
      <c r="D147" s="1052" t="s">
        <v>769</v>
      </c>
      <c r="E147" s="881">
        <f>SUM(E148:E150)</f>
        <v>6600</v>
      </c>
      <c r="F147" s="268">
        <v>6600</v>
      </c>
      <c r="G147" s="91"/>
      <c r="H147" s="132"/>
    </row>
    <row r="148" spans="1:8" ht="12.75" customHeight="1" x14ac:dyDescent="0.2">
      <c r="A148" s="691">
        <v>5000</v>
      </c>
      <c r="B148" s="53" t="s">
        <v>172</v>
      </c>
      <c r="C148" s="549">
        <v>60100000000</v>
      </c>
      <c r="D148" s="1053" t="s">
        <v>944</v>
      </c>
      <c r="E148" s="872">
        <v>4800</v>
      </c>
      <c r="F148" s="85">
        <v>4800</v>
      </c>
      <c r="G148" s="92"/>
      <c r="H148" s="132"/>
    </row>
    <row r="149" spans="1:8" ht="17.25" customHeight="1" x14ac:dyDescent="0.2">
      <c r="A149" s="691">
        <v>2000</v>
      </c>
      <c r="B149" s="53" t="s">
        <v>172</v>
      </c>
      <c r="C149" s="549">
        <v>60300000000</v>
      </c>
      <c r="D149" s="1053" t="s">
        <v>945</v>
      </c>
      <c r="E149" s="872">
        <v>1800</v>
      </c>
      <c r="F149" s="85">
        <v>1800</v>
      </c>
      <c r="G149" s="92"/>
      <c r="H149" s="132"/>
    </row>
    <row r="150" spans="1:8" ht="12.75" customHeight="1" thickBot="1" x14ac:dyDescent="0.25">
      <c r="A150" s="1050"/>
      <c r="B150" s="1054" t="s">
        <v>172</v>
      </c>
      <c r="C150" s="551">
        <v>60400000000</v>
      </c>
      <c r="D150" s="1055" t="s">
        <v>946</v>
      </c>
      <c r="E150" s="873"/>
      <c r="F150" s="187">
        <v>0</v>
      </c>
      <c r="G150" s="331"/>
      <c r="H150" s="132"/>
    </row>
    <row r="151" spans="1:8" ht="12.75" customHeight="1" x14ac:dyDescent="0.2">
      <c r="B151" s="132"/>
      <c r="H151" s="132"/>
    </row>
    <row r="152" spans="1:8" ht="12.75" customHeight="1" x14ac:dyDescent="0.2">
      <c r="B152" s="132"/>
      <c r="H152" s="132"/>
    </row>
    <row r="153" spans="1:8" ht="13.5" customHeight="1" x14ac:dyDescent="0.2"/>
    <row r="154" spans="1:8" ht="10.9" customHeight="1" x14ac:dyDescent="0.2">
      <c r="A154" s="3407"/>
      <c r="B154" s="3407"/>
      <c r="C154" s="3407"/>
      <c r="F154" s="2252"/>
      <c r="H154" s="132"/>
    </row>
    <row r="155" spans="1:8" x14ac:dyDescent="0.2">
      <c r="A155" s="2140"/>
      <c r="B155" s="2140"/>
      <c r="F155" s="482"/>
      <c r="H155" s="132"/>
    </row>
    <row r="156" spans="1:8" ht="10.9" customHeight="1" x14ac:dyDescent="0.2">
      <c r="A156" s="3407"/>
      <c r="B156" s="3407"/>
      <c r="C156" s="3407"/>
      <c r="F156" s="2252"/>
      <c r="H156" s="132"/>
    </row>
    <row r="157" spans="1:8" x14ac:dyDescent="0.2">
      <c r="F157" s="482"/>
      <c r="H157" s="132"/>
    </row>
    <row r="158" spans="1:8" ht="10.9" customHeight="1" x14ac:dyDescent="0.2">
      <c r="A158" s="3407"/>
      <c r="B158" s="3407"/>
      <c r="C158" s="3407"/>
      <c r="F158" s="2252"/>
      <c r="H158" s="132"/>
    </row>
    <row r="159" spans="1:8" x14ac:dyDescent="0.2">
      <c r="A159" s="2139"/>
      <c r="B159" s="2139"/>
      <c r="C159" s="2139"/>
      <c r="F159" s="482"/>
    </row>
  </sheetData>
  <mergeCells count="69">
    <mergeCell ref="F131:F132"/>
    <mergeCell ref="G131:G132"/>
    <mergeCell ref="A131:A132"/>
    <mergeCell ref="B131:B132"/>
    <mergeCell ref="C131:C132"/>
    <mergeCell ref="D131:D132"/>
    <mergeCell ref="E131:E132"/>
    <mergeCell ref="A1:H1"/>
    <mergeCell ref="A3:H3"/>
    <mergeCell ref="C5:E5"/>
    <mergeCell ref="B7:B8"/>
    <mergeCell ref="C7:C8"/>
    <mergeCell ref="D7:D8"/>
    <mergeCell ref="E7:E8"/>
    <mergeCell ref="G22:G23"/>
    <mergeCell ref="B35:G35"/>
    <mergeCell ref="A37:A38"/>
    <mergeCell ref="B37:B38"/>
    <mergeCell ref="C37:C38"/>
    <mergeCell ref="D37:D38"/>
    <mergeCell ref="E37:E38"/>
    <mergeCell ref="F37:F38"/>
    <mergeCell ref="G37:G38"/>
    <mergeCell ref="A22:A23"/>
    <mergeCell ref="B22:B23"/>
    <mergeCell ref="C22:C23"/>
    <mergeCell ref="D22:D23"/>
    <mergeCell ref="E22:E23"/>
    <mergeCell ref="F22:F23"/>
    <mergeCell ref="H37:H38"/>
    <mergeCell ref="A47:A48"/>
    <mergeCell ref="B47:B48"/>
    <mergeCell ref="C47:C48"/>
    <mergeCell ref="D47:D48"/>
    <mergeCell ref="E47:E48"/>
    <mergeCell ref="F47:F48"/>
    <mergeCell ref="G47:G48"/>
    <mergeCell ref="E113:E114"/>
    <mergeCell ref="F113:F114"/>
    <mergeCell ref="G72:G73"/>
    <mergeCell ref="A97:A98"/>
    <mergeCell ref="B97:B98"/>
    <mergeCell ref="C97:C98"/>
    <mergeCell ref="D97:D98"/>
    <mergeCell ref="E97:E98"/>
    <mergeCell ref="F97:F98"/>
    <mergeCell ref="G97:G98"/>
    <mergeCell ref="A72:A73"/>
    <mergeCell ref="B72:B73"/>
    <mergeCell ref="C72:C73"/>
    <mergeCell ref="D72:D73"/>
    <mergeCell ref="E72:E73"/>
    <mergeCell ref="F72:F73"/>
    <mergeCell ref="A154:C154"/>
    <mergeCell ref="A156:C156"/>
    <mergeCell ref="A158:C158"/>
    <mergeCell ref="G113:G114"/>
    <mergeCell ref="B142:G142"/>
    <mergeCell ref="A144:A145"/>
    <mergeCell ref="B144:B145"/>
    <mergeCell ref="C144:C145"/>
    <mergeCell ref="D144:D145"/>
    <mergeCell ref="E144:E145"/>
    <mergeCell ref="F144:F145"/>
    <mergeCell ref="G144:G145"/>
    <mergeCell ref="A113:A114"/>
    <mergeCell ref="B113:B114"/>
    <mergeCell ref="C113:C114"/>
    <mergeCell ref="D113:D114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rowBreaks count="2" manualBreakCount="2">
    <brk id="68" max="7" man="1"/>
    <brk id="129" max="7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0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1" width="6.85546875" style="1612" bestFit="1" customWidth="1"/>
    <col min="2" max="2" width="3.7109375" style="1612" customWidth="1"/>
    <col min="3" max="5" width="5.42578125" style="1612" customWidth="1"/>
    <col min="6" max="6" width="20.7109375" style="1612" customWidth="1"/>
    <col min="7" max="7" width="25.7109375" style="1612" customWidth="1"/>
    <col min="8" max="8" width="12.7109375" style="1612" customWidth="1"/>
    <col min="9" max="16384" width="9.140625" style="1612"/>
  </cols>
  <sheetData>
    <row r="1" spans="1:8" s="132" customFormat="1" ht="18" customHeight="1" x14ac:dyDescent="0.2">
      <c r="A1" s="3301" t="s">
        <v>1516</v>
      </c>
      <c r="B1" s="3301"/>
      <c r="C1" s="3301"/>
      <c r="D1" s="3301"/>
      <c r="E1" s="3301"/>
      <c r="F1" s="3301"/>
      <c r="G1" s="3301"/>
      <c r="H1" s="3301"/>
    </row>
    <row r="3" spans="1:8" ht="15.75" x14ac:dyDescent="0.2">
      <c r="A3" s="3413" t="s">
        <v>1587</v>
      </c>
      <c r="B3" s="3413"/>
      <c r="C3" s="3413"/>
      <c r="D3" s="3413"/>
      <c r="E3" s="3413"/>
      <c r="F3" s="3413"/>
      <c r="G3" s="3413"/>
      <c r="H3" s="3413"/>
    </row>
    <row r="4" spans="1:8" ht="15.75" x14ac:dyDescent="0.2">
      <c r="A4" s="2253"/>
      <c r="B4" s="2253"/>
      <c r="C4" s="2253"/>
      <c r="D4" s="2253"/>
      <c r="E4" s="2253"/>
      <c r="F4" s="2253"/>
      <c r="G4" s="2253"/>
      <c r="H4" s="2253"/>
    </row>
    <row r="5" spans="1:8" ht="15.75" x14ac:dyDescent="0.2">
      <c r="A5" s="3412" t="s">
        <v>976</v>
      </c>
      <c r="B5" s="3412"/>
      <c r="C5" s="3412"/>
      <c r="D5" s="3412"/>
      <c r="E5" s="3412"/>
      <c r="F5" s="3412"/>
      <c r="G5" s="3412"/>
      <c r="H5" s="3412"/>
    </row>
    <row r="6" spans="1:8" s="2132" customFormat="1" ht="15.75" x14ac:dyDescent="0.2">
      <c r="A6" s="133"/>
      <c r="B6" s="133"/>
      <c r="C6" s="133"/>
      <c r="D6" s="133"/>
      <c r="E6" s="133"/>
      <c r="F6" s="133"/>
      <c r="G6" s="133"/>
      <c r="H6" s="133"/>
    </row>
    <row r="7" spans="1:8" s="2132" customFormat="1" ht="15.75" x14ac:dyDescent="0.2">
      <c r="A7" s="133"/>
      <c r="B7" s="133"/>
      <c r="C7" s="133"/>
      <c r="D7" s="133"/>
      <c r="E7" s="133"/>
      <c r="F7" s="133"/>
      <c r="G7" s="133"/>
      <c r="H7" s="133"/>
    </row>
    <row r="8" spans="1:8" ht="12.75" customHeight="1" thickBot="1" x14ac:dyDescent="0.25">
      <c r="B8" s="2254"/>
      <c r="C8" s="2255"/>
      <c r="D8" s="2255"/>
      <c r="E8" s="2255"/>
      <c r="F8" s="2255"/>
      <c r="G8" s="2255"/>
      <c r="H8" s="2256" t="s">
        <v>185</v>
      </c>
    </row>
    <row r="9" spans="1:8" ht="13.5" thickBot="1" x14ac:dyDescent="0.25">
      <c r="A9" s="1611" t="s">
        <v>1453</v>
      </c>
      <c r="B9" s="3305" t="s">
        <v>18</v>
      </c>
      <c r="C9" s="3306"/>
      <c r="D9" s="3306"/>
      <c r="E9" s="3307"/>
      <c r="F9" s="3306" t="s">
        <v>16</v>
      </c>
      <c r="G9" s="3307"/>
      <c r="H9" s="3208" t="s">
        <v>1454</v>
      </c>
    </row>
    <row r="10" spans="1:8" ht="14.25" customHeight="1" thickBot="1" x14ac:dyDescent="0.25">
      <c r="A10" s="1950">
        <v>0</v>
      </c>
      <c r="B10" s="2257" t="s">
        <v>172</v>
      </c>
      <c r="C10" s="1947" t="s">
        <v>17</v>
      </c>
      <c r="D10" s="1948" t="s">
        <v>179</v>
      </c>
      <c r="E10" s="2258" t="s">
        <v>180</v>
      </c>
      <c r="F10" s="3414" t="s">
        <v>281</v>
      </c>
      <c r="G10" s="3414"/>
      <c r="H10" s="1950">
        <v>0</v>
      </c>
    </row>
    <row r="11" spans="1:8" ht="13.5" thickBot="1" x14ac:dyDescent="0.25">
      <c r="A11" s="1618">
        <v>0</v>
      </c>
      <c r="B11" s="2259" t="s">
        <v>173</v>
      </c>
      <c r="C11" s="1620">
        <v>1601</v>
      </c>
      <c r="D11" s="1621">
        <v>2212</v>
      </c>
      <c r="E11" s="1622">
        <v>2122</v>
      </c>
      <c r="F11" s="3415" t="s">
        <v>282</v>
      </c>
      <c r="G11" s="3416"/>
      <c r="H11" s="2978">
        <v>0</v>
      </c>
    </row>
    <row r="14" spans="1:8" x14ac:dyDescent="0.2">
      <c r="A14" s="3385"/>
      <c r="B14" s="3385"/>
      <c r="C14" s="3385"/>
      <c r="D14" s="3376"/>
      <c r="E14" s="3376"/>
      <c r="F14" s="3376"/>
      <c r="G14" s="132"/>
    </row>
    <row r="15" spans="1:8" x14ac:dyDescent="0.2">
      <c r="A15" s="2139"/>
      <c r="B15" s="2139"/>
      <c r="C15" s="2139"/>
      <c r="D15" s="132"/>
      <c r="E15" s="132"/>
      <c r="G15" s="132"/>
    </row>
    <row r="16" spans="1:8" x14ac:dyDescent="0.2">
      <c r="A16" s="3385"/>
      <c r="B16" s="3385"/>
      <c r="C16" s="3385"/>
      <c r="D16" s="3376"/>
      <c r="E16" s="3376"/>
      <c r="F16" s="3376"/>
      <c r="G16" s="132"/>
    </row>
    <row r="17" spans="1:7" x14ac:dyDescent="0.2">
      <c r="A17" s="2139"/>
      <c r="B17" s="2139"/>
      <c r="C17" s="2139"/>
      <c r="D17" s="132"/>
      <c r="E17" s="132"/>
      <c r="G17" s="132"/>
    </row>
    <row r="18" spans="1:7" x14ac:dyDescent="0.2">
      <c r="A18" s="3385"/>
      <c r="B18" s="3385"/>
      <c r="C18" s="3385"/>
      <c r="D18" s="3376"/>
      <c r="E18" s="3376"/>
      <c r="F18" s="3376"/>
      <c r="G18" s="132"/>
    </row>
    <row r="19" spans="1:7" x14ac:dyDescent="0.2">
      <c r="A19" s="2260"/>
      <c r="B19" s="2260"/>
      <c r="C19" s="2260"/>
    </row>
    <row r="20" spans="1:7" x14ac:dyDescent="0.2">
      <c r="A20" s="2260"/>
      <c r="B20" s="2260"/>
      <c r="C20" s="2260"/>
    </row>
  </sheetData>
  <mergeCells count="13">
    <mergeCell ref="A18:C18"/>
    <mergeCell ref="D18:F18"/>
    <mergeCell ref="A1:H1"/>
    <mergeCell ref="A3:H3"/>
    <mergeCell ref="A5:H5"/>
    <mergeCell ref="B9:E9"/>
    <mergeCell ref="F9:G9"/>
    <mergeCell ref="F10:G10"/>
    <mergeCell ref="F11:G11"/>
    <mergeCell ref="A14:C14"/>
    <mergeCell ref="D14:F14"/>
    <mergeCell ref="A16:C16"/>
    <mergeCell ref="D16:F16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L181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7109375" style="12" bestFit="1" customWidth="1"/>
    <col min="2" max="2" width="3.28515625" style="13" customWidth="1"/>
    <col min="3" max="3" width="10.28515625" style="12" customWidth="1"/>
    <col min="4" max="4" width="49.7109375" style="12" customWidth="1"/>
    <col min="5" max="5" width="11.140625" style="12" customWidth="1"/>
    <col min="6" max="7" width="11.28515625" style="12" customWidth="1"/>
    <col min="8" max="8" width="9.140625" style="13" bestFit="1" customWidth="1"/>
    <col min="9" max="9" width="8.5703125" style="12" customWidth="1"/>
    <col min="10" max="10" width="11" style="12" bestFit="1" customWidth="1"/>
    <col min="11" max="11" width="9.28515625" style="12" customWidth="1"/>
    <col min="12" max="12" width="12.42578125" style="12" customWidth="1"/>
    <col min="13" max="16384" width="9.140625" style="12"/>
  </cols>
  <sheetData>
    <row r="1" spans="1:12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3282"/>
      <c r="I1" s="829"/>
      <c r="J1" s="122"/>
    </row>
    <row r="2" spans="1:12" ht="12.75" customHeight="1" x14ac:dyDescent="0.25">
      <c r="F2" s="122"/>
      <c r="G2" s="122"/>
      <c r="H2" s="769"/>
      <c r="I2" s="829"/>
      <c r="J2" s="122"/>
    </row>
    <row r="3" spans="1:12" s="1" customFormat="1" ht="15.75" customHeight="1" x14ac:dyDescent="0.25">
      <c r="A3" s="3314" t="s">
        <v>323</v>
      </c>
      <c r="B3" s="3314"/>
      <c r="C3" s="3314"/>
      <c r="D3" s="3314"/>
      <c r="E3" s="3314"/>
      <c r="F3" s="3314"/>
      <c r="G3" s="3314"/>
      <c r="H3" s="3314"/>
      <c r="I3" s="829"/>
      <c r="J3" s="654"/>
    </row>
    <row r="4" spans="1:12" s="1" customFormat="1" ht="15.75" customHeight="1" x14ac:dyDescent="0.25">
      <c r="B4" s="72"/>
      <c r="C4" s="72"/>
      <c r="D4" s="72"/>
      <c r="E4" s="72"/>
      <c r="F4" s="72"/>
      <c r="G4" s="72"/>
      <c r="H4" s="72"/>
      <c r="I4" s="829"/>
      <c r="J4" s="654"/>
    </row>
    <row r="5" spans="1:12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  <c r="I5" s="757"/>
      <c r="K5" s="765"/>
    </row>
    <row r="6" spans="1:12" s="6" customFormat="1" ht="12.75" thickBot="1" x14ac:dyDescent="0.25">
      <c r="B6" s="5"/>
      <c r="C6" s="5"/>
      <c r="D6" s="5"/>
      <c r="E6" s="8" t="s">
        <v>165</v>
      </c>
      <c r="F6" s="433"/>
      <c r="G6" s="11"/>
      <c r="K6" s="766"/>
    </row>
    <row r="7" spans="1:12" s="10" customFormat="1" ht="12.75" customHeight="1" x14ac:dyDescent="0.2">
      <c r="B7" s="3356"/>
      <c r="C7" s="3351" t="s">
        <v>0</v>
      </c>
      <c r="D7" s="3348" t="s">
        <v>1</v>
      </c>
      <c r="E7" s="3342" t="s">
        <v>1787</v>
      </c>
      <c r="F7" s="787"/>
      <c r="G7" s="9"/>
      <c r="H7" s="9"/>
      <c r="I7" s="9"/>
      <c r="J7" s="9"/>
      <c r="K7" s="767"/>
      <c r="L7" s="9"/>
    </row>
    <row r="8" spans="1:12" s="6" customFormat="1" ht="12.75" customHeight="1" thickBot="1" x14ac:dyDescent="0.25">
      <c r="B8" s="3356"/>
      <c r="C8" s="3352"/>
      <c r="D8" s="3350"/>
      <c r="E8" s="3343"/>
      <c r="F8" s="787"/>
      <c r="K8" s="766"/>
    </row>
    <row r="9" spans="1:12" s="6" customFormat="1" ht="12.75" customHeight="1" thickBot="1" x14ac:dyDescent="0.25">
      <c r="B9" s="73"/>
      <c r="C9" s="63" t="s">
        <v>2</v>
      </c>
      <c r="D9" s="56" t="s">
        <v>11</v>
      </c>
      <c r="E9" s="58">
        <f>SUM(E10:E16)</f>
        <v>196211.55000000002</v>
      </c>
      <c r="F9" s="68"/>
      <c r="H9" s="640"/>
      <c r="J9" s="1094"/>
    </row>
    <row r="10" spans="1:12" s="6" customFormat="1" ht="12.75" customHeight="1" x14ac:dyDescent="0.2">
      <c r="B10" s="73"/>
      <c r="C10" s="87" t="s">
        <v>200</v>
      </c>
      <c r="D10" s="88" t="s">
        <v>901</v>
      </c>
      <c r="E10" s="134">
        <f>F22</f>
        <v>2900</v>
      </c>
      <c r="F10" s="786"/>
      <c r="H10" s="1513"/>
      <c r="J10" s="1099"/>
      <c r="K10" s="766"/>
    </row>
    <row r="11" spans="1:12" s="14" customFormat="1" ht="12.75" customHeight="1" x14ac:dyDescent="0.2">
      <c r="B11" s="71"/>
      <c r="C11" s="74" t="s">
        <v>3</v>
      </c>
      <c r="D11" s="30" t="s">
        <v>8</v>
      </c>
      <c r="E11" s="188">
        <f>H36</f>
        <v>137480.00000000003</v>
      </c>
      <c r="F11" s="70"/>
      <c r="H11" s="1513"/>
      <c r="J11" s="1100"/>
      <c r="K11" s="767"/>
    </row>
    <row r="12" spans="1:12" s="14" customFormat="1" ht="12.75" customHeight="1" x14ac:dyDescent="0.2">
      <c r="B12" s="71"/>
      <c r="C12" s="75" t="s">
        <v>4</v>
      </c>
      <c r="D12" s="29" t="s">
        <v>9</v>
      </c>
      <c r="E12" s="189">
        <f>F48</f>
        <v>11214</v>
      </c>
      <c r="F12" s="70"/>
      <c r="H12" s="1513"/>
      <c r="J12" s="1099"/>
      <c r="K12" s="767"/>
    </row>
    <row r="13" spans="1:12" s="14" customFormat="1" ht="12.75" customHeight="1" x14ac:dyDescent="0.2">
      <c r="B13" s="71"/>
      <c r="C13" s="75" t="s">
        <v>5</v>
      </c>
      <c r="D13" s="29" t="s">
        <v>10</v>
      </c>
      <c r="E13" s="188">
        <f>F75</f>
        <v>18379.5</v>
      </c>
      <c r="F13" s="70"/>
      <c r="H13" s="1513"/>
      <c r="J13" s="1099"/>
      <c r="K13" s="767"/>
    </row>
    <row r="14" spans="1:12" s="14" customFormat="1" ht="12.75" customHeight="1" x14ac:dyDescent="0.2">
      <c r="B14" s="71"/>
      <c r="C14" s="491" t="s">
        <v>6</v>
      </c>
      <c r="D14" s="492" t="s">
        <v>12</v>
      </c>
      <c r="E14" s="137">
        <f>F136</f>
        <v>0</v>
      </c>
      <c r="F14" s="70"/>
      <c r="H14" s="1513"/>
      <c r="J14" s="1099"/>
      <c r="K14" s="767"/>
    </row>
    <row r="15" spans="1:12" s="14" customFormat="1" ht="12.75" customHeight="1" x14ac:dyDescent="0.2">
      <c r="B15" s="71"/>
      <c r="C15" s="491" t="s">
        <v>7</v>
      </c>
      <c r="D15" s="492" t="s">
        <v>13</v>
      </c>
      <c r="E15" s="137">
        <f>F144</f>
        <v>11238.05</v>
      </c>
      <c r="F15" s="848"/>
      <c r="H15" s="1513"/>
      <c r="J15" s="1099"/>
      <c r="K15" s="767"/>
    </row>
    <row r="16" spans="1:12" s="14" customFormat="1" ht="12.75" customHeight="1" thickBot="1" x14ac:dyDescent="0.25">
      <c r="B16" s="71"/>
      <c r="C16" s="78" t="s">
        <v>189</v>
      </c>
      <c r="D16" s="79" t="s">
        <v>213</v>
      </c>
      <c r="E16" s="191">
        <f>F162</f>
        <v>15000</v>
      </c>
      <c r="F16" s="775"/>
      <c r="H16" s="1513"/>
      <c r="J16" s="1107"/>
      <c r="K16" s="767"/>
    </row>
    <row r="17" spans="1:11" s="1" customFormat="1" ht="12.75" customHeight="1" x14ac:dyDescent="0.25">
      <c r="B17" s="3"/>
      <c r="C17" s="2"/>
      <c r="D17" s="2"/>
      <c r="E17" s="2"/>
      <c r="F17" s="2"/>
      <c r="H17" s="1654"/>
      <c r="K17" s="768"/>
    </row>
    <row r="18" spans="1:11" s="319" customFormat="1" ht="18.75" customHeight="1" x14ac:dyDescent="0.25">
      <c r="B18" s="656" t="s">
        <v>986</v>
      </c>
      <c r="C18" s="656"/>
      <c r="D18" s="656"/>
      <c r="E18" s="656"/>
      <c r="F18" s="656"/>
      <c r="G18" s="656"/>
      <c r="H18" s="656"/>
      <c r="K18" s="1217"/>
    </row>
    <row r="19" spans="1:11" s="132" customFormat="1" ht="12" customHeight="1" thickBot="1" x14ac:dyDescent="0.25">
      <c r="B19" s="5"/>
      <c r="C19" s="5"/>
      <c r="D19" s="5"/>
      <c r="E19" s="8"/>
      <c r="F19" s="8"/>
      <c r="G19" s="8" t="s">
        <v>165</v>
      </c>
      <c r="H19" s="11"/>
    </row>
    <row r="20" spans="1:11" s="132" customFormat="1" ht="12.75" customHeight="1" x14ac:dyDescent="0.2">
      <c r="A20" s="3332" t="s">
        <v>1453</v>
      </c>
      <c r="B20" s="3351" t="s">
        <v>171</v>
      </c>
      <c r="C20" s="3422" t="s">
        <v>979</v>
      </c>
      <c r="D20" s="3353" t="s">
        <v>898</v>
      </c>
      <c r="E20" s="3340" t="s">
        <v>1568</v>
      </c>
      <c r="F20" s="3342" t="s">
        <v>1454</v>
      </c>
      <c r="G20" s="3329" t="s">
        <v>186</v>
      </c>
    </row>
    <row r="21" spans="1:11" s="132" customFormat="1" ht="16.5" customHeight="1" thickBot="1" x14ac:dyDescent="0.25">
      <c r="A21" s="3333"/>
      <c r="B21" s="3352"/>
      <c r="C21" s="3423"/>
      <c r="D21" s="3354"/>
      <c r="E21" s="3341"/>
      <c r="F21" s="3377"/>
      <c r="G21" s="3330"/>
    </row>
    <row r="22" spans="1:11" s="132" customFormat="1" ht="13.5" customHeight="1" thickBot="1" x14ac:dyDescent="0.25">
      <c r="A22" s="58">
        <f>A23</f>
        <v>1290.5</v>
      </c>
      <c r="B22" s="63" t="s">
        <v>172</v>
      </c>
      <c r="C22" s="57" t="s">
        <v>169</v>
      </c>
      <c r="D22" s="56" t="s">
        <v>174</v>
      </c>
      <c r="E22" s="58">
        <f>E23</f>
        <v>2900</v>
      </c>
      <c r="F22" s="58">
        <v>2900</v>
      </c>
      <c r="G22" s="1246" t="s">
        <v>167</v>
      </c>
    </row>
    <row r="23" spans="1:11" s="132" customFormat="1" ht="12.75" customHeight="1" x14ac:dyDescent="0.2">
      <c r="A23" s="158">
        <f>SUM(A24:A26)</f>
        <v>1290.5</v>
      </c>
      <c r="B23" s="1197" t="s">
        <v>167</v>
      </c>
      <c r="C23" s="2261" t="s">
        <v>167</v>
      </c>
      <c r="D23" s="2053" t="s">
        <v>201</v>
      </c>
      <c r="E23" s="1662">
        <f>SUM(E24:E30)</f>
        <v>2900</v>
      </c>
      <c r="F23" s="159">
        <f>SUM(F24:F30)</f>
        <v>2900</v>
      </c>
      <c r="G23" s="1069"/>
    </row>
    <row r="24" spans="1:11" ht="12.75" customHeight="1" x14ac:dyDescent="0.2">
      <c r="A24" s="160">
        <v>600</v>
      </c>
      <c r="B24" s="1198" t="s">
        <v>173</v>
      </c>
      <c r="C24" s="1292" t="s">
        <v>1249</v>
      </c>
      <c r="D24" s="1293" t="s">
        <v>1938</v>
      </c>
      <c r="E24" s="1664"/>
      <c r="F24" s="161">
        <v>0</v>
      </c>
      <c r="G24" s="736"/>
    </row>
    <row r="25" spans="1:11" ht="33.75" x14ac:dyDescent="0.2">
      <c r="A25" s="202">
        <v>420.5</v>
      </c>
      <c r="B25" s="1291" t="s">
        <v>173</v>
      </c>
      <c r="C25" s="1657" t="s">
        <v>1939</v>
      </c>
      <c r="D25" s="842" t="s">
        <v>1940</v>
      </c>
      <c r="E25" s="1663"/>
      <c r="F25" s="203">
        <v>0</v>
      </c>
      <c r="G25" s="271"/>
    </row>
    <row r="26" spans="1:11" ht="12.75" customHeight="1" x14ac:dyDescent="0.2">
      <c r="A26" s="1122">
        <v>270</v>
      </c>
      <c r="B26" s="1123" t="s">
        <v>173</v>
      </c>
      <c r="C26" s="1655" t="s">
        <v>1609</v>
      </c>
      <c r="D26" s="1656" t="s">
        <v>1250</v>
      </c>
      <c r="E26" s="1665"/>
      <c r="F26" s="1127">
        <v>0</v>
      </c>
      <c r="G26" s="968"/>
    </row>
    <row r="27" spans="1:11" ht="12.75" customHeight="1" x14ac:dyDescent="0.2">
      <c r="A27" s="202"/>
      <c r="B27" s="200" t="s">
        <v>173</v>
      </c>
      <c r="C27" s="2262" t="s">
        <v>1941</v>
      </c>
      <c r="D27" s="1659" t="s">
        <v>1610</v>
      </c>
      <c r="E27" s="1663">
        <v>1700</v>
      </c>
      <c r="F27" s="203">
        <v>1700</v>
      </c>
      <c r="G27" s="271"/>
    </row>
    <row r="28" spans="1:11" ht="12.75" customHeight="1" x14ac:dyDescent="0.2">
      <c r="A28" s="202"/>
      <c r="B28" s="200" t="s">
        <v>173</v>
      </c>
      <c r="C28" s="1292" t="s">
        <v>1942</v>
      </c>
      <c r="D28" s="1660" t="s">
        <v>1943</v>
      </c>
      <c r="E28" s="1663">
        <v>500</v>
      </c>
      <c r="F28" s="203">
        <v>500</v>
      </c>
      <c r="G28" s="271"/>
    </row>
    <row r="29" spans="1:11" ht="12.75" customHeight="1" x14ac:dyDescent="0.2">
      <c r="A29" s="202"/>
      <c r="B29" s="200" t="s">
        <v>173</v>
      </c>
      <c r="C29" s="3169" t="s">
        <v>1944</v>
      </c>
      <c r="D29" s="1660" t="s">
        <v>1945</v>
      </c>
      <c r="E29" s="1663">
        <v>200</v>
      </c>
      <c r="F29" s="203">
        <v>200</v>
      </c>
      <c r="G29" s="271"/>
    </row>
    <row r="30" spans="1:11" ht="12.75" customHeight="1" thickBot="1" x14ac:dyDescent="0.25">
      <c r="A30" s="144"/>
      <c r="B30" s="213" t="s">
        <v>173</v>
      </c>
      <c r="C30" s="3170" t="s">
        <v>1946</v>
      </c>
      <c r="D30" s="1661" t="s">
        <v>1947</v>
      </c>
      <c r="E30" s="1666">
        <v>500</v>
      </c>
      <c r="F30" s="145">
        <v>500</v>
      </c>
      <c r="G30" s="579"/>
    </row>
    <row r="31" spans="1:11" ht="12.75" customHeight="1" x14ac:dyDescent="0.2">
      <c r="A31" s="146"/>
      <c r="B31" s="1079"/>
      <c r="C31" s="1658"/>
      <c r="D31" s="480"/>
      <c r="E31" s="146"/>
      <c r="F31" s="146"/>
      <c r="G31" s="215"/>
      <c r="H31" s="769"/>
    </row>
    <row r="32" spans="1:11" s="319" customFormat="1" ht="18.75" customHeight="1" x14ac:dyDescent="0.25">
      <c r="B32" s="3419" t="s">
        <v>921</v>
      </c>
      <c r="C32" s="3419"/>
      <c r="D32" s="3419"/>
      <c r="E32" s="3419"/>
      <c r="F32" s="3419"/>
      <c r="G32" s="3419"/>
      <c r="H32" s="655"/>
      <c r="I32" s="655"/>
    </row>
    <row r="33" spans="1:12" ht="12.75" customHeight="1" thickBot="1" x14ac:dyDescent="0.25">
      <c r="B33" s="5"/>
      <c r="C33" s="5"/>
      <c r="D33" s="5"/>
      <c r="E33" s="5"/>
      <c r="F33" s="5"/>
      <c r="G33" s="5"/>
      <c r="H33" s="8" t="s">
        <v>165</v>
      </c>
    </row>
    <row r="34" spans="1:12" ht="12.75" customHeight="1" x14ac:dyDescent="0.2">
      <c r="A34" s="3332" t="s">
        <v>1453</v>
      </c>
      <c r="B34" s="3357" t="s">
        <v>166</v>
      </c>
      <c r="C34" s="3346" t="s">
        <v>324</v>
      </c>
      <c r="D34" s="3348" t="s">
        <v>182</v>
      </c>
      <c r="E34" s="3378" t="s">
        <v>177</v>
      </c>
      <c r="F34" s="3378" t="s">
        <v>176</v>
      </c>
      <c r="G34" s="3420" t="s">
        <v>1568</v>
      </c>
      <c r="H34" s="3417" t="s">
        <v>1454</v>
      </c>
    </row>
    <row r="35" spans="1:12" ht="15.75" customHeight="1" thickBot="1" x14ac:dyDescent="0.25">
      <c r="A35" s="3333"/>
      <c r="B35" s="3365"/>
      <c r="C35" s="3366"/>
      <c r="D35" s="3350"/>
      <c r="E35" s="3379"/>
      <c r="F35" s="3379"/>
      <c r="G35" s="3421"/>
      <c r="H35" s="3418"/>
    </row>
    <row r="36" spans="1:12" ht="13.5" customHeight="1" thickBot="1" x14ac:dyDescent="0.25">
      <c r="A36" s="193">
        <f>SUM(A37:A42)</f>
        <v>128387.65</v>
      </c>
      <c r="B36" s="278" t="s">
        <v>172</v>
      </c>
      <c r="C36" s="60" t="s">
        <v>175</v>
      </c>
      <c r="D36" s="279" t="s">
        <v>174</v>
      </c>
      <c r="E36" s="100">
        <f>SUM(E37:E42)</f>
        <v>127036.30600000003</v>
      </c>
      <c r="F36" s="226">
        <f>SUM(F37:F42)</f>
        <v>9093.6940000000013</v>
      </c>
      <c r="G36" s="226">
        <f>SUM(G37:G42)</f>
        <v>136130.00000000003</v>
      </c>
      <c r="H36" s="99">
        <f>E36+F36+H42</f>
        <v>137480.00000000003</v>
      </c>
      <c r="I36" s="109"/>
    </row>
    <row r="37" spans="1:12" ht="12.75" customHeight="1" x14ac:dyDescent="0.2">
      <c r="A37" s="3095">
        <v>46995.42</v>
      </c>
      <c r="B37" s="1058" t="s">
        <v>173</v>
      </c>
      <c r="C37" s="227" t="s">
        <v>325</v>
      </c>
      <c r="D37" s="24" t="s">
        <v>326</v>
      </c>
      <c r="E37" s="228">
        <v>44908.295866404354</v>
      </c>
      <c r="F37" s="43">
        <v>4409.201</v>
      </c>
      <c r="G37" s="3167">
        <v>50618.979365072802</v>
      </c>
      <c r="H37" s="3168">
        <f t="shared" ref="H37:H40" si="0">E37+F37</f>
        <v>49317.496866404355</v>
      </c>
      <c r="I37" s="2264"/>
      <c r="J37" s="2265"/>
      <c r="K37" s="2265"/>
      <c r="L37" s="2265"/>
    </row>
    <row r="38" spans="1:12" ht="12.75" customHeight="1" x14ac:dyDescent="0.2">
      <c r="A38" s="1668">
        <v>23932.03</v>
      </c>
      <c r="B38" s="1058" t="s">
        <v>173</v>
      </c>
      <c r="C38" s="227" t="s">
        <v>327</v>
      </c>
      <c r="D38" s="229" t="s">
        <v>328</v>
      </c>
      <c r="E38" s="230">
        <v>23573.007795880952</v>
      </c>
      <c r="F38" s="231">
        <v>1860.47</v>
      </c>
      <c r="G38" s="3106">
        <v>24877.39011564559</v>
      </c>
      <c r="H38" s="2263">
        <f t="shared" si="0"/>
        <v>25433.477795880954</v>
      </c>
      <c r="I38" s="2264"/>
      <c r="J38" s="2265"/>
      <c r="K38" s="2265"/>
      <c r="L38" s="2265"/>
    </row>
    <row r="39" spans="1:12" ht="12.75" customHeight="1" x14ac:dyDescent="0.2">
      <c r="A39" s="2266">
        <v>23760.2</v>
      </c>
      <c r="B39" s="1056" t="s">
        <v>173</v>
      </c>
      <c r="C39" s="232" t="s">
        <v>329</v>
      </c>
      <c r="D39" s="233" t="s">
        <v>330</v>
      </c>
      <c r="E39" s="230">
        <v>23591.020874125359</v>
      </c>
      <c r="F39" s="231">
        <v>1805.644</v>
      </c>
      <c r="G39" s="3106">
        <v>25218.525802811411</v>
      </c>
      <c r="H39" s="2263">
        <f t="shared" si="0"/>
        <v>25396.664874125359</v>
      </c>
      <c r="I39" s="2264"/>
      <c r="J39" s="2267"/>
      <c r="K39" s="2267"/>
      <c r="L39" s="2265"/>
    </row>
    <row r="40" spans="1:12" ht="12.75" customHeight="1" x14ac:dyDescent="0.2">
      <c r="A40" s="2266">
        <v>19200</v>
      </c>
      <c r="B40" s="1056" t="s">
        <v>173</v>
      </c>
      <c r="C40" s="232" t="s">
        <v>331</v>
      </c>
      <c r="D40" s="233" t="s">
        <v>332</v>
      </c>
      <c r="E40" s="230">
        <v>19936.899848853584</v>
      </c>
      <c r="F40" s="231">
        <v>486.34300000000002</v>
      </c>
      <c r="G40" s="3106">
        <v>19958.437123972442</v>
      </c>
      <c r="H40" s="2263">
        <f t="shared" si="0"/>
        <v>20423.242848853584</v>
      </c>
      <c r="I40" s="2264"/>
      <c r="J40" s="2265"/>
      <c r="K40" s="2265"/>
      <c r="L40" s="2265"/>
    </row>
    <row r="41" spans="1:12" ht="12.75" customHeight="1" x14ac:dyDescent="0.2">
      <c r="A41" s="2266">
        <v>14500</v>
      </c>
      <c r="B41" s="1056" t="s">
        <v>173</v>
      </c>
      <c r="C41" s="232" t="s">
        <v>333</v>
      </c>
      <c r="D41" s="233" t="s">
        <v>334</v>
      </c>
      <c r="E41" s="230">
        <v>15027.081614735767</v>
      </c>
      <c r="F41" s="231">
        <v>532.03599999999994</v>
      </c>
      <c r="G41" s="3106">
        <v>15456.667592497801</v>
      </c>
      <c r="H41" s="2263">
        <f t="shared" ref="H41" si="1">E41+F41</f>
        <v>15559.117614735767</v>
      </c>
      <c r="I41" s="2264"/>
      <c r="J41" s="2265"/>
      <c r="K41" s="2265"/>
      <c r="L41" s="2265"/>
    </row>
    <row r="42" spans="1:12" ht="12.75" customHeight="1" thickBot="1" x14ac:dyDescent="0.25">
      <c r="A42" s="3162"/>
      <c r="B42" s="1057" t="s">
        <v>173</v>
      </c>
      <c r="C42" s="234" t="s">
        <v>2320</v>
      </c>
      <c r="D42" s="235" t="s">
        <v>205</v>
      </c>
      <c r="E42" s="3163"/>
      <c r="F42" s="3164"/>
      <c r="G42" s="3165"/>
      <c r="H42" s="3166">
        <v>1350</v>
      </c>
      <c r="I42" s="2264"/>
      <c r="J42" s="2265"/>
      <c r="K42" s="2265"/>
      <c r="L42" s="2265"/>
    </row>
    <row r="43" spans="1:12" ht="12.75" customHeight="1" x14ac:dyDescent="0.2">
      <c r="I43" s="196"/>
      <c r="L43" s="109"/>
    </row>
    <row r="44" spans="1:12" s="319" customFormat="1" ht="18.75" customHeight="1" x14ac:dyDescent="0.25">
      <c r="B44" s="656" t="s">
        <v>1215</v>
      </c>
      <c r="C44" s="656"/>
      <c r="D44" s="656"/>
      <c r="E44" s="656"/>
      <c r="F44" s="656"/>
      <c r="G44" s="656"/>
      <c r="H44" s="1218"/>
    </row>
    <row r="45" spans="1:12" ht="12.75" customHeight="1" thickBot="1" x14ac:dyDescent="0.25">
      <c r="B45" s="110"/>
      <c r="C45" s="110"/>
      <c r="D45" s="110"/>
      <c r="E45" s="34"/>
      <c r="F45" s="34"/>
      <c r="G45" s="433" t="s">
        <v>165</v>
      </c>
      <c r="H45" s="49"/>
    </row>
    <row r="46" spans="1:12" ht="12.75" customHeight="1" x14ac:dyDescent="0.2">
      <c r="A46" s="3332" t="s">
        <v>1453</v>
      </c>
      <c r="B46" s="3344" t="s">
        <v>166</v>
      </c>
      <c r="C46" s="3346" t="s">
        <v>335</v>
      </c>
      <c r="D46" s="3353" t="s">
        <v>181</v>
      </c>
      <c r="E46" s="3340" t="s">
        <v>1568</v>
      </c>
      <c r="F46" s="3342" t="s">
        <v>1454</v>
      </c>
      <c r="G46" s="3363" t="s">
        <v>186</v>
      </c>
      <c r="H46" s="12"/>
    </row>
    <row r="47" spans="1:12" ht="17.25" customHeight="1" thickBot="1" x14ac:dyDescent="0.25">
      <c r="A47" s="3333"/>
      <c r="B47" s="3369"/>
      <c r="C47" s="3366"/>
      <c r="D47" s="3354"/>
      <c r="E47" s="3341"/>
      <c r="F47" s="3377"/>
      <c r="G47" s="3364"/>
      <c r="H47" s="12"/>
    </row>
    <row r="48" spans="1:12" s="132" customFormat="1" ht="12.75" customHeight="1" thickBot="1" x14ac:dyDescent="0.25">
      <c r="A48" s="1669">
        <f>A49+A52+A56+A63</f>
        <v>7794.52</v>
      </c>
      <c r="B48" s="63" t="s">
        <v>172</v>
      </c>
      <c r="C48" s="61" t="s">
        <v>169</v>
      </c>
      <c r="D48" s="56" t="s">
        <v>174</v>
      </c>
      <c r="E48" s="54">
        <f>E49+E52+E56+E63+E67+E68+E69</f>
        <v>11214</v>
      </c>
      <c r="F48" s="58">
        <f>F49+F52+F56+F63+F67+F68+F69</f>
        <v>11214</v>
      </c>
      <c r="G48" s="1246" t="s">
        <v>167</v>
      </c>
    </row>
    <row r="49" spans="1:12" s="132" customFormat="1" ht="12.75" customHeight="1" x14ac:dyDescent="0.2">
      <c r="A49" s="290">
        <f>SUM(A50:A51)</f>
        <v>600</v>
      </c>
      <c r="B49" s="287" t="s">
        <v>173</v>
      </c>
      <c r="C49" s="288" t="s">
        <v>167</v>
      </c>
      <c r="D49" s="1682" t="s">
        <v>336</v>
      </c>
      <c r="E49" s="1288">
        <f>SUM(E50:E51)</f>
        <v>600</v>
      </c>
      <c r="F49" s="291">
        <f>F50+F51</f>
        <v>600</v>
      </c>
      <c r="G49" s="1683"/>
      <c r="J49" s="2268"/>
      <c r="K49" s="2268"/>
      <c r="L49" s="2268"/>
    </row>
    <row r="50" spans="1:12" s="132" customFormat="1" ht="12.75" customHeight="1" x14ac:dyDescent="0.2">
      <c r="A50" s="295">
        <v>600</v>
      </c>
      <c r="B50" s="732" t="s">
        <v>184</v>
      </c>
      <c r="C50" s="293" t="s">
        <v>1948</v>
      </c>
      <c r="D50" s="1684" t="s">
        <v>337</v>
      </c>
      <c r="E50" s="1289">
        <v>600</v>
      </c>
      <c r="F50" s="296">
        <v>600</v>
      </c>
      <c r="G50" s="271"/>
      <c r="J50" s="2268"/>
      <c r="K50" s="2268"/>
      <c r="L50" s="2268"/>
    </row>
    <row r="51" spans="1:12" s="132" customFormat="1" ht="12.75" customHeight="1" x14ac:dyDescent="0.2">
      <c r="A51" s="295">
        <v>0</v>
      </c>
      <c r="B51" s="732" t="s">
        <v>184</v>
      </c>
      <c r="C51" s="293" t="s">
        <v>1949</v>
      </c>
      <c r="D51" s="1684" t="s">
        <v>1251</v>
      </c>
      <c r="E51" s="1289">
        <v>0</v>
      </c>
      <c r="F51" s="296">
        <v>0</v>
      </c>
      <c r="G51" s="271"/>
      <c r="J51" s="2268"/>
      <c r="K51" s="2268"/>
      <c r="L51" s="2268"/>
    </row>
    <row r="52" spans="1:12" s="132" customFormat="1" ht="12.75" customHeight="1" x14ac:dyDescent="0.2">
      <c r="A52" s="306">
        <f>SUM(A53:A55)</f>
        <v>240</v>
      </c>
      <c r="B52" s="1320" t="s">
        <v>173</v>
      </c>
      <c r="C52" s="304" t="s">
        <v>167</v>
      </c>
      <c r="D52" s="1104" t="s">
        <v>338</v>
      </c>
      <c r="E52" s="1685">
        <f>SUM(E53:E55)</f>
        <v>300</v>
      </c>
      <c r="F52" s="307">
        <f>F53+F54</f>
        <v>300</v>
      </c>
      <c r="G52" s="1686"/>
      <c r="J52" s="2268"/>
      <c r="K52" s="2268"/>
      <c r="L52" s="2269"/>
    </row>
    <row r="53" spans="1:12" s="132" customFormat="1" ht="12.75" customHeight="1" x14ac:dyDescent="0.2">
      <c r="A53" s="295">
        <v>190</v>
      </c>
      <c r="B53" s="732" t="s">
        <v>184</v>
      </c>
      <c r="C53" s="293" t="s">
        <v>1950</v>
      </c>
      <c r="D53" s="1684" t="s">
        <v>339</v>
      </c>
      <c r="E53" s="1289">
        <v>220</v>
      </c>
      <c r="F53" s="296">
        <v>210</v>
      </c>
      <c r="G53" s="271"/>
      <c r="J53" s="2268"/>
      <c r="K53" s="2268"/>
      <c r="L53" s="2268"/>
    </row>
    <row r="54" spans="1:12" s="132" customFormat="1" ht="12.75" customHeight="1" x14ac:dyDescent="0.2">
      <c r="A54" s="295">
        <v>40</v>
      </c>
      <c r="B54" s="732"/>
      <c r="C54" s="293" t="s">
        <v>1951</v>
      </c>
      <c r="D54" s="1684" t="s">
        <v>990</v>
      </c>
      <c r="E54" s="1289">
        <v>80</v>
      </c>
      <c r="F54" s="296">
        <v>90</v>
      </c>
      <c r="G54" s="271"/>
      <c r="J54" s="2268"/>
      <c r="K54" s="2268"/>
      <c r="L54" s="2268"/>
    </row>
    <row r="55" spans="1:12" s="132" customFormat="1" ht="12.75" customHeight="1" x14ac:dyDescent="0.2">
      <c r="A55" s="295">
        <v>10</v>
      </c>
      <c r="B55" s="732" t="s">
        <v>184</v>
      </c>
      <c r="C55" s="208" t="s">
        <v>1952</v>
      </c>
      <c r="D55" s="1684" t="s">
        <v>1252</v>
      </c>
      <c r="E55" s="1289"/>
      <c r="F55" s="296"/>
      <c r="G55" s="271"/>
      <c r="J55" s="2268"/>
      <c r="K55" s="2268"/>
      <c r="L55" s="2268"/>
    </row>
    <row r="56" spans="1:12" s="132" customFormat="1" ht="12.75" customHeight="1" x14ac:dyDescent="0.2">
      <c r="A56" s="306">
        <f>SUM(A57:A62)</f>
        <v>6904.52</v>
      </c>
      <c r="B56" s="1320" t="s">
        <v>173</v>
      </c>
      <c r="C56" s="304" t="s">
        <v>167</v>
      </c>
      <c r="D56" s="1104" t="s">
        <v>340</v>
      </c>
      <c r="E56" s="1685">
        <f>SUM(E57:E62)</f>
        <v>9684</v>
      </c>
      <c r="F56" s="307">
        <f>SUM(F57:F61)</f>
        <v>9684</v>
      </c>
      <c r="G56" s="1686"/>
      <c r="J56" s="2268"/>
      <c r="K56" s="2268"/>
      <c r="L56" s="2268"/>
    </row>
    <row r="57" spans="1:12" s="132" customFormat="1" ht="12.75" customHeight="1" x14ac:dyDescent="0.2">
      <c r="A57" s="295">
        <v>4063.52</v>
      </c>
      <c r="B57" s="732" t="s">
        <v>184</v>
      </c>
      <c r="C57" s="293" t="s">
        <v>1953</v>
      </c>
      <c r="D57" s="1684" t="s">
        <v>341</v>
      </c>
      <c r="E57" s="1289">
        <v>4184</v>
      </c>
      <c r="F57" s="296">
        <v>4184</v>
      </c>
      <c r="G57" s="578"/>
      <c r="J57" s="2268"/>
      <c r="K57" s="2268"/>
      <c r="L57" s="2269"/>
    </row>
    <row r="58" spans="1:12" s="132" customFormat="1" ht="12.75" customHeight="1" x14ac:dyDescent="0.2">
      <c r="A58" s="295">
        <v>250</v>
      </c>
      <c r="B58" s="732" t="s">
        <v>184</v>
      </c>
      <c r="C58" s="293" t="s">
        <v>1954</v>
      </c>
      <c r="D58" s="1684" t="s">
        <v>342</v>
      </c>
      <c r="E58" s="1289">
        <v>500</v>
      </c>
      <c r="F58" s="296">
        <v>500</v>
      </c>
      <c r="G58" s="578"/>
    </row>
    <row r="59" spans="1:12" s="132" customFormat="1" ht="12.75" customHeight="1" x14ac:dyDescent="0.2">
      <c r="A59" s="311">
        <v>2000</v>
      </c>
      <c r="B59" s="1687" t="s">
        <v>184</v>
      </c>
      <c r="C59" s="1670" t="s">
        <v>1955</v>
      </c>
      <c r="D59" s="1688" t="s">
        <v>1255</v>
      </c>
      <c r="E59" s="1290">
        <v>4000</v>
      </c>
      <c r="F59" s="312">
        <v>4000</v>
      </c>
      <c r="G59" s="926"/>
    </row>
    <row r="60" spans="1:12" s="132" customFormat="1" ht="12.75" customHeight="1" x14ac:dyDescent="0.2">
      <c r="A60" s="311">
        <v>250</v>
      </c>
      <c r="B60" s="1687" t="s">
        <v>184</v>
      </c>
      <c r="C60" s="1670" t="s">
        <v>1956</v>
      </c>
      <c r="D60" s="1688" t="s">
        <v>1253</v>
      </c>
      <c r="E60" s="1290">
        <v>500</v>
      </c>
      <c r="F60" s="312">
        <v>500</v>
      </c>
      <c r="G60" s="926"/>
    </row>
    <row r="61" spans="1:12" s="132" customFormat="1" ht="12.75" customHeight="1" x14ac:dyDescent="0.2">
      <c r="A61" s="311">
        <v>250</v>
      </c>
      <c r="B61" s="1687" t="s">
        <v>184</v>
      </c>
      <c r="C61" s="1670" t="s">
        <v>1957</v>
      </c>
      <c r="D61" s="1688" t="s">
        <v>1254</v>
      </c>
      <c r="E61" s="1290">
        <v>500</v>
      </c>
      <c r="F61" s="312">
        <v>500</v>
      </c>
      <c r="G61" s="926"/>
    </row>
    <row r="62" spans="1:12" s="132" customFormat="1" ht="12.75" customHeight="1" x14ac:dyDescent="0.2">
      <c r="A62" s="311">
        <v>91</v>
      </c>
      <c r="B62" s="1687" t="s">
        <v>184</v>
      </c>
      <c r="C62" s="1670" t="s">
        <v>1958</v>
      </c>
      <c r="D62" s="1688" t="s">
        <v>1256</v>
      </c>
      <c r="E62" s="1290"/>
      <c r="F62" s="312"/>
      <c r="G62" s="926"/>
    </row>
    <row r="63" spans="1:12" s="132" customFormat="1" ht="12.75" customHeight="1" x14ac:dyDescent="0.2">
      <c r="A63" s="97">
        <f>SUM(A64:A66)</f>
        <v>50</v>
      </c>
      <c r="B63" s="1689" t="s">
        <v>173</v>
      </c>
      <c r="C63" s="1136" t="s">
        <v>167</v>
      </c>
      <c r="D63" s="1690" t="s">
        <v>197</v>
      </c>
      <c r="E63" s="1096">
        <f>SUM(E64:E66)</f>
        <v>150</v>
      </c>
      <c r="F63" s="98">
        <f>F65+F66</f>
        <v>150</v>
      </c>
      <c r="G63" s="736"/>
    </row>
    <row r="64" spans="1:12" s="132" customFormat="1" ht="12.75" customHeight="1" x14ac:dyDescent="0.2">
      <c r="A64" s="82">
        <v>10</v>
      </c>
      <c r="B64" s="1691" t="s">
        <v>184</v>
      </c>
      <c r="C64" s="208" t="s">
        <v>1959</v>
      </c>
      <c r="D64" s="1692" t="s">
        <v>343</v>
      </c>
      <c r="E64" s="872"/>
      <c r="F64" s="85">
        <v>0</v>
      </c>
      <c r="G64" s="271"/>
    </row>
    <row r="65" spans="1:14" s="132" customFormat="1" ht="12.75" customHeight="1" x14ac:dyDescent="0.2">
      <c r="A65" s="82">
        <v>40</v>
      </c>
      <c r="B65" s="1693" t="s">
        <v>184</v>
      </c>
      <c r="C65" s="208" t="s">
        <v>1960</v>
      </c>
      <c r="D65" s="1692" t="s">
        <v>344</v>
      </c>
      <c r="E65" s="872">
        <v>50</v>
      </c>
      <c r="F65" s="85">
        <v>50</v>
      </c>
      <c r="G65" s="271"/>
    </row>
    <row r="66" spans="1:14" s="132" customFormat="1" ht="29.25" customHeight="1" x14ac:dyDescent="0.2">
      <c r="A66" s="1673">
        <v>0</v>
      </c>
      <c r="B66" s="1739" t="s">
        <v>184</v>
      </c>
      <c r="C66" s="3181" t="s">
        <v>1961</v>
      </c>
      <c r="D66" s="1676" t="s">
        <v>1614</v>
      </c>
      <c r="E66" s="1671">
        <v>100</v>
      </c>
      <c r="F66" s="85">
        <v>100</v>
      </c>
      <c r="G66" s="1672"/>
      <c r="H66" s="482"/>
    </row>
    <row r="67" spans="1:14" s="132" customFormat="1" x14ac:dyDescent="0.2">
      <c r="A67" s="1674"/>
      <c r="B67" s="1677" t="s">
        <v>184</v>
      </c>
      <c r="C67" s="3182" t="s">
        <v>1962</v>
      </c>
      <c r="D67" s="1678" t="s">
        <v>1611</v>
      </c>
      <c r="E67" s="1663">
        <v>300</v>
      </c>
      <c r="F67" s="2270">
        <v>300</v>
      </c>
      <c r="G67" s="1681"/>
      <c r="H67" s="482"/>
    </row>
    <row r="68" spans="1:14" s="132" customFormat="1" x14ac:dyDescent="0.2">
      <c r="A68" s="1674"/>
      <c r="B68" s="1677" t="s">
        <v>184</v>
      </c>
      <c r="C68" s="3182" t="s">
        <v>1963</v>
      </c>
      <c r="D68" s="1678" t="s">
        <v>1612</v>
      </c>
      <c r="E68" s="1680">
        <v>150</v>
      </c>
      <c r="F68" s="2270">
        <v>150</v>
      </c>
      <c r="G68" s="1681"/>
      <c r="H68" s="482"/>
    </row>
    <row r="69" spans="1:14" s="132" customFormat="1" ht="12" thickBot="1" x14ac:dyDescent="0.25">
      <c r="A69" s="1675"/>
      <c r="B69" s="1095" t="s">
        <v>184</v>
      </c>
      <c r="C69" s="2271" t="s">
        <v>1964</v>
      </c>
      <c r="D69" s="1679" t="s">
        <v>1613</v>
      </c>
      <c r="E69" s="1097">
        <v>30</v>
      </c>
      <c r="F69" s="2272">
        <v>30</v>
      </c>
      <c r="G69" s="1098"/>
      <c r="H69" s="482"/>
    </row>
    <row r="70" spans="1:14" ht="12.75" customHeight="1" x14ac:dyDescent="0.2">
      <c r="E70" s="109"/>
      <c r="F70" s="109"/>
      <c r="G70" s="109"/>
    </row>
    <row r="71" spans="1:14" s="319" customFormat="1" ht="18.75" customHeight="1" x14ac:dyDescent="0.25">
      <c r="B71" s="656" t="s">
        <v>922</v>
      </c>
      <c r="C71" s="656"/>
      <c r="D71" s="656"/>
      <c r="E71" s="656"/>
      <c r="F71" s="656"/>
      <c r="G71" s="656"/>
      <c r="H71" s="1218"/>
    </row>
    <row r="72" spans="1:14" ht="12" thickBot="1" x14ac:dyDescent="0.25">
      <c r="B72" s="5"/>
      <c r="C72" s="5"/>
      <c r="D72" s="5"/>
      <c r="E72" s="34"/>
      <c r="F72" s="34"/>
      <c r="G72" s="433" t="s">
        <v>165</v>
      </c>
      <c r="H72" s="49"/>
      <c r="N72" s="12" t="s">
        <v>240</v>
      </c>
    </row>
    <row r="73" spans="1:14" ht="12.75" customHeight="1" x14ac:dyDescent="0.2">
      <c r="A73" s="3332" t="s">
        <v>1453</v>
      </c>
      <c r="B73" s="3344" t="s">
        <v>166</v>
      </c>
      <c r="C73" s="3346" t="s">
        <v>345</v>
      </c>
      <c r="D73" s="3348" t="s">
        <v>188</v>
      </c>
      <c r="E73" s="3340" t="s">
        <v>1568</v>
      </c>
      <c r="F73" s="3342" t="s">
        <v>1454</v>
      </c>
      <c r="G73" s="3329" t="s">
        <v>186</v>
      </c>
      <c r="H73" s="12"/>
    </row>
    <row r="74" spans="1:14" ht="17.25" customHeight="1" thickBot="1" x14ac:dyDescent="0.25">
      <c r="A74" s="3333"/>
      <c r="B74" s="3369"/>
      <c r="C74" s="3366"/>
      <c r="D74" s="3350"/>
      <c r="E74" s="3341"/>
      <c r="F74" s="3377"/>
      <c r="G74" s="3330"/>
      <c r="H74" s="12"/>
    </row>
    <row r="75" spans="1:14" ht="15" customHeight="1" thickBot="1" x14ac:dyDescent="0.25">
      <c r="A75" s="58">
        <f>A76+A80+A83+A122</f>
        <v>13200</v>
      </c>
      <c r="B75" s="57" t="s">
        <v>172</v>
      </c>
      <c r="C75" s="61" t="s">
        <v>169</v>
      </c>
      <c r="D75" s="57" t="s">
        <v>174</v>
      </c>
      <c r="E75" s="58">
        <f>E76+E80+E83+E122+E124+E125+E126+E127+E128+E129+E130</f>
        <v>18379.5</v>
      </c>
      <c r="F75" s="58">
        <f>F76+F80+F83+F122+F124+F125+F126+F127+F128+F129+F130</f>
        <v>18379.5</v>
      </c>
      <c r="G75" s="1246" t="s">
        <v>167</v>
      </c>
      <c r="H75" s="12"/>
      <c r="J75" s="109"/>
    </row>
    <row r="76" spans="1:14" ht="12.75" customHeight="1" x14ac:dyDescent="0.25">
      <c r="A76" s="239">
        <f>SUM(A77:A79)</f>
        <v>4200</v>
      </c>
      <c r="B76" s="1718" t="s">
        <v>173</v>
      </c>
      <c r="C76" s="238" t="s">
        <v>167</v>
      </c>
      <c r="D76" s="980" t="s">
        <v>346</v>
      </c>
      <c r="E76" s="814">
        <v>4389</v>
      </c>
      <c r="F76" s="240">
        <f>F77+F78+F79</f>
        <v>4389</v>
      </c>
      <c r="G76" s="682"/>
      <c r="H76" s="12"/>
      <c r="J76" s="121"/>
      <c r="K76" s="2273"/>
      <c r="L76" s="2274"/>
      <c r="M76" s="2275"/>
    </row>
    <row r="77" spans="1:14" ht="12.75" customHeight="1" x14ac:dyDescent="0.2">
      <c r="A77" s="242">
        <v>1184</v>
      </c>
      <c r="B77" s="984" t="s">
        <v>172</v>
      </c>
      <c r="C77" s="40" t="s">
        <v>347</v>
      </c>
      <c r="D77" s="252" t="s">
        <v>348</v>
      </c>
      <c r="E77" s="815"/>
      <c r="F77" s="243">
        <v>1577.32</v>
      </c>
      <c r="G77" s="578"/>
      <c r="H77" s="12"/>
      <c r="J77" s="1707"/>
      <c r="K77" s="1708"/>
      <c r="L77" s="2273"/>
      <c r="M77" s="2275"/>
    </row>
    <row r="78" spans="1:14" ht="12.75" customHeight="1" x14ac:dyDescent="0.2">
      <c r="A78" s="242">
        <v>1506</v>
      </c>
      <c r="B78" s="984" t="s">
        <v>172</v>
      </c>
      <c r="C78" s="40" t="s">
        <v>349</v>
      </c>
      <c r="D78" s="252" t="s">
        <v>350</v>
      </c>
      <c r="E78" s="815"/>
      <c r="F78" s="243">
        <v>1235.78</v>
      </c>
      <c r="G78" s="578"/>
      <c r="H78" s="12"/>
      <c r="J78" s="1709"/>
      <c r="K78" s="1710"/>
      <c r="L78" s="2273"/>
      <c r="M78" s="2275"/>
    </row>
    <row r="79" spans="1:14" ht="12.75" customHeight="1" x14ac:dyDescent="0.2">
      <c r="A79" s="242">
        <v>1510</v>
      </c>
      <c r="B79" s="984" t="s">
        <v>172</v>
      </c>
      <c r="C79" s="40" t="s">
        <v>351</v>
      </c>
      <c r="D79" s="252" t="s">
        <v>352</v>
      </c>
      <c r="E79" s="815"/>
      <c r="F79" s="243">
        <v>1575.9</v>
      </c>
      <c r="G79" s="578"/>
      <c r="H79" s="12"/>
      <c r="J79" s="1711"/>
      <c r="K79" s="1708"/>
      <c r="L79" s="2273"/>
      <c r="M79" s="2275"/>
    </row>
    <row r="80" spans="1:14" ht="12.75" customHeight="1" x14ac:dyDescent="0.2">
      <c r="A80" s="245">
        <f>SUM(A81:A82)</f>
        <v>1900</v>
      </c>
      <c r="B80" s="1719" t="s">
        <v>173</v>
      </c>
      <c r="C80" s="244" t="s">
        <v>167</v>
      </c>
      <c r="D80" s="1713" t="s">
        <v>353</v>
      </c>
      <c r="E80" s="818">
        <v>1985.5</v>
      </c>
      <c r="F80" s="246">
        <f>F81+F82</f>
        <v>1985.5</v>
      </c>
      <c r="G80" s="578"/>
      <c r="H80" s="12"/>
      <c r="J80" s="1709"/>
      <c r="K80" s="1710"/>
      <c r="L80" s="2273"/>
      <c r="M80" s="2275"/>
    </row>
    <row r="81" spans="1:38" ht="12.75" customHeight="1" x14ac:dyDescent="0.2">
      <c r="A81" s="242">
        <v>1400</v>
      </c>
      <c r="B81" s="984" t="s">
        <v>172</v>
      </c>
      <c r="C81" s="40" t="s">
        <v>354</v>
      </c>
      <c r="D81" s="252" t="s">
        <v>355</v>
      </c>
      <c r="E81" s="815"/>
      <c r="F81" s="243">
        <v>1463</v>
      </c>
      <c r="G81" s="578"/>
      <c r="H81" s="12"/>
      <c r="J81" s="1711"/>
      <c r="K81" s="1708"/>
      <c r="L81" s="2273"/>
      <c r="M81" s="2275"/>
    </row>
    <row r="82" spans="1:38" ht="12.75" customHeight="1" x14ac:dyDescent="0.2">
      <c r="A82" s="242">
        <v>500</v>
      </c>
      <c r="B82" s="984" t="s">
        <v>172</v>
      </c>
      <c r="C82" s="40" t="s">
        <v>356</v>
      </c>
      <c r="D82" s="252" t="s">
        <v>357</v>
      </c>
      <c r="E82" s="815"/>
      <c r="F82" s="243">
        <v>522.5</v>
      </c>
      <c r="G82" s="578"/>
      <c r="H82" s="12"/>
      <c r="J82" s="121"/>
      <c r="K82" s="2273"/>
      <c r="L82" s="2273"/>
      <c r="M82" s="2275"/>
    </row>
    <row r="83" spans="1:38" ht="12.75" customHeight="1" x14ac:dyDescent="0.2">
      <c r="A83" s="3239">
        <f>SUM(A84:A121)</f>
        <v>7000</v>
      </c>
      <c r="B83" s="1720" t="s">
        <v>173</v>
      </c>
      <c r="C83" s="253" t="s">
        <v>167</v>
      </c>
      <c r="D83" s="1714" t="s">
        <v>900</v>
      </c>
      <c r="E83" s="882">
        <f>SUM(E84:E121)</f>
        <v>9130</v>
      </c>
      <c r="F83" s="1210">
        <f>SUM(F84:F121)</f>
        <v>9080</v>
      </c>
      <c r="G83" s="926"/>
      <c r="H83" s="12"/>
      <c r="J83" s="109"/>
      <c r="K83" s="2276"/>
      <c r="L83" s="2276"/>
      <c r="M83" s="2275"/>
    </row>
    <row r="84" spans="1:38" ht="12.75" customHeight="1" x14ac:dyDescent="0.2">
      <c r="A84" s="295">
        <v>400</v>
      </c>
      <c r="B84" s="1332" t="s">
        <v>172</v>
      </c>
      <c r="C84" s="309" t="s">
        <v>358</v>
      </c>
      <c r="D84" s="1715" t="s">
        <v>359</v>
      </c>
      <c r="E84" s="858">
        <v>1000</v>
      </c>
      <c r="F84" s="243">
        <v>1000</v>
      </c>
      <c r="G84" s="272"/>
      <c r="H84" s="109"/>
      <c r="I84" s="109"/>
      <c r="K84" s="2276"/>
      <c r="L84" s="2276"/>
      <c r="M84" s="2275"/>
    </row>
    <row r="85" spans="1:38" x14ac:dyDescent="0.2">
      <c r="A85" s="295">
        <v>400</v>
      </c>
      <c r="B85" s="1332" t="s">
        <v>172</v>
      </c>
      <c r="C85" s="309" t="s">
        <v>1965</v>
      </c>
      <c r="D85" s="1716" t="s">
        <v>1268</v>
      </c>
      <c r="E85" s="858">
        <v>1000</v>
      </c>
      <c r="F85" s="243">
        <v>1000</v>
      </c>
      <c r="G85" s="272"/>
      <c r="H85" s="12"/>
      <c r="K85" s="2276"/>
      <c r="L85" s="2276"/>
      <c r="M85" s="2275"/>
    </row>
    <row r="86" spans="1:38" x14ac:dyDescent="0.2">
      <c r="A86" s="295">
        <v>400</v>
      </c>
      <c r="B86" s="1332" t="s">
        <v>172</v>
      </c>
      <c r="C86" s="309" t="s">
        <v>1966</v>
      </c>
      <c r="D86" s="1716" t="s">
        <v>1267</v>
      </c>
      <c r="E86" s="858">
        <v>1000</v>
      </c>
      <c r="F86" s="243">
        <v>1000</v>
      </c>
      <c r="G86" s="272"/>
      <c r="H86" s="12"/>
      <c r="K86" s="2276"/>
      <c r="L86" s="2276"/>
      <c r="M86" s="2275"/>
    </row>
    <row r="87" spans="1:38" ht="12.75" customHeight="1" x14ac:dyDescent="0.2">
      <c r="A87" s="295">
        <v>400</v>
      </c>
      <c r="B87" s="1332" t="s">
        <v>172</v>
      </c>
      <c r="C87" s="309" t="s">
        <v>360</v>
      </c>
      <c r="D87" s="1715" t="s">
        <v>361</v>
      </c>
      <c r="E87" s="858">
        <v>1000</v>
      </c>
      <c r="F87" s="243">
        <v>1000</v>
      </c>
      <c r="G87" s="272"/>
      <c r="H87" s="12"/>
      <c r="K87" s="2276"/>
      <c r="L87" s="2276"/>
      <c r="M87" s="2275"/>
    </row>
    <row r="88" spans="1:38" ht="12.75" customHeight="1" x14ac:dyDescent="0.2">
      <c r="A88" s="295">
        <v>400</v>
      </c>
      <c r="B88" s="1332" t="s">
        <v>172</v>
      </c>
      <c r="C88" s="309" t="s">
        <v>362</v>
      </c>
      <c r="D88" s="1715" t="s">
        <v>363</v>
      </c>
      <c r="E88" s="858">
        <v>1000</v>
      </c>
      <c r="F88" s="243">
        <v>1000</v>
      </c>
      <c r="G88" s="272"/>
      <c r="H88" s="12"/>
      <c r="K88" s="2276"/>
      <c r="L88" s="2276"/>
      <c r="M88" s="2275"/>
    </row>
    <row r="89" spans="1:38" x14ac:dyDescent="0.2">
      <c r="A89" s="295">
        <v>50</v>
      </c>
      <c r="B89" s="1332" t="s">
        <v>172</v>
      </c>
      <c r="C89" s="309" t="s">
        <v>364</v>
      </c>
      <c r="D89" s="1715" t="s">
        <v>1967</v>
      </c>
      <c r="E89" s="858">
        <v>50</v>
      </c>
      <c r="F89" s="243">
        <v>50</v>
      </c>
      <c r="G89" s="272"/>
      <c r="H89" s="12"/>
      <c r="K89" s="2276"/>
      <c r="L89" s="2276"/>
      <c r="M89" s="2275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370"/>
      <c r="AC89" s="370"/>
      <c r="AD89" s="370"/>
      <c r="AE89" s="370"/>
      <c r="AF89" s="370"/>
      <c r="AG89" s="370"/>
      <c r="AH89" s="370"/>
      <c r="AI89" s="370"/>
      <c r="AJ89" s="370"/>
      <c r="AK89" s="370"/>
      <c r="AL89" s="370"/>
    </row>
    <row r="90" spans="1:38" ht="12.75" customHeight="1" x14ac:dyDescent="0.2">
      <c r="A90" s="311">
        <v>400</v>
      </c>
      <c r="B90" s="1332" t="s">
        <v>172</v>
      </c>
      <c r="C90" s="309" t="s">
        <v>365</v>
      </c>
      <c r="D90" s="1715" t="s">
        <v>366</v>
      </c>
      <c r="E90" s="883">
        <v>350</v>
      </c>
      <c r="F90" s="243">
        <v>350</v>
      </c>
      <c r="G90" s="272"/>
      <c r="H90" s="12" t="s">
        <v>367</v>
      </c>
      <c r="K90" s="2276"/>
      <c r="L90" s="2276"/>
      <c r="M90" s="2275"/>
      <c r="N90" s="370"/>
      <c r="O90" s="370"/>
      <c r="P90" s="370"/>
      <c r="Q90" s="370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370"/>
      <c r="AC90" s="370"/>
      <c r="AD90" s="370"/>
      <c r="AE90" s="370"/>
      <c r="AF90" s="370"/>
      <c r="AG90" s="370"/>
      <c r="AH90" s="370"/>
      <c r="AI90" s="370"/>
      <c r="AJ90" s="370"/>
      <c r="AK90" s="370"/>
      <c r="AL90" s="370"/>
    </row>
    <row r="91" spans="1:38" ht="12.75" customHeight="1" x14ac:dyDescent="0.2">
      <c r="A91" s="295">
        <v>100</v>
      </c>
      <c r="B91" s="1332" t="s">
        <v>172</v>
      </c>
      <c r="C91" s="309" t="s">
        <v>368</v>
      </c>
      <c r="D91" s="1715" t="s">
        <v>369</v>
      </c>
      <c r="E91" s="858">
        <v>100</v>
      </c>
      <c r="F91" s="243">
        <v>100</v>
      </c>
      <c r="G91" s="272"/>
      <c r="H91" s="12"/>
      <c r="K91" s="2276"/>
      <c r="L91" s="2276"/>
      <c r="M91" s="2275"/>
      <c r="N91" s="370"/>
      <c r="O91" s="370"/>
      <c r="P91" s="370"/>
      <c r="Q91" s="678"/>
      <c r="R91" s="890"/>
      <c r="S91" s="370"/>
      <c r="T91" s="370"/>
      <c r="U91" s="370"/>
      <c r="V91" s="370"/>
      <c r="W91" s="370"/>
      <c r="X91" s="370"/>
      <c r="Y91" s="370"/>
      <c r="Z91" s="370"/>
      <c r="AA91" s="370"/>
      <c r="AB91" s="370"/>
      <c r="AC91" s="370"/>
      <c r="AD91" s="370"/>
      <c r="AE91" s="370"/>
      <c r="AF91" s="370"/>
      <c r="AG91" s="370"/>
      <c r="AH91" s="370"/>
      <c r="AI91" s="370"/>
      <c r="AJ91" s="370"/>
      <c r="AK91" s="370"/>
      <c r="AL91" s="370"/>
    </row>
    <row r="92" spans="1:38" ht="33.75" x14ac:dyDescent="0.2">
      <c r="A92" s="295">
        <v>500</v>
      </c>
      <c r="B92" s="1332" t="s">
        <v>172</v>
      </c>
      <c r="C92" s="309" t="s">
        <v>381</v>
      </c>
      <c r="D92" s="1715" t="s">
        <v>1102</v>
      </c>
      <c r="E92" s="858">
        <v>500</v>
      </c>
      <c r="F92" s="296">
        <v>500</v>
      </c>
      <c r="G92" s="272"/>
      <c r="H92" s="12"/>
      <c r="K92" s="2276"/>
      <c r="L92" s="2276"/>
      <c r="M92" s="2275"/>
      <c r="N92" s="370"/>
      <c r="O92" s="370"/>
      <c r="P92" s="370"/>
      <c r="Q92" s="678"/>
      <c r="R92" s="890"/>
      <c r="S92" s="370"/>
      <c r="T92" s="370"/>
      <c r="U92" s="370"/>
      <c r="V92" s="370"/>
      <c r="W92" s="370"/>
      <c r="X92" s="370"/>
      <c r="Y92" s="370"/>
      <c r="Z92" s="370"/>
      <c r="AA92" s="370"/>
      <c r="AB92" s="370"/>
      <c r="AC92" s="370"/>
      <c r="AD92" s="370"/>
      <c r="AE92" s="370"/>
      <c r="AF92" s="370"/>
      <c r="AG92" s="370"/>
      <c r="AH92" s="370"/>
      <c r="AI92" s="370"/>
      <c r="AJ92" s="370"/>
      <c r="AK92" s="370"/>
      <c r="AL92" s="370"/>
    </row>
    <row r="93" spans="1:38" x14ac:dyDescent="0.2">
      <c r="A93" s="295">
        <v>600</v>
      </c>
      <c r="B93" s="1332" t="s">
        <v>172</v>
      </c>
      <c r="C93" s="309" t="s">
        <v>371</v>
      </c>
      <c r="D93" s="1715" t="s">
        <v>1968</v>
      </c>
      <c r="E93" s="858">
        <v>700</v>
      </c>
      <c r="F93" s="243">
        <v>700</v>
      </c>
      <c r="G93" s="272"/>
      <c r="H93" s="12"/>
      <c r="K93" s="2276"/>
      <c r="L93" s="2276"/>
      <c r="M93" s="2275"/>
      <c r="N93" s="370"/>
      <c r="O93" s="370"/>
      <c r="P93" s="370"/>
      <c r="Q93" s="678"/>
      <c r="R93" s="890"/>
      <c r="S93" s="370"/>
      <c r="T93" s="370"/>
      <c r="U93" s="370"/>
      <c r="V93" s="370"/>
      <c r="W93" s="370"/>
      <c r="X93" s="370"/>
      <c r="Y93" s="370"/>
      <c r="Z93" s="370"/>
      <c r="AA93" s="370"/>
      <c r="AB93" s="370"/>
      <c r="AC93" s="370"/>
      <c r="AD93" s="370"/>
      <c r="AE93" s="370"/>
      <c r="AF93" s="370"/>
      <c r="AG93" s="370"/>
      <c r="AH93" s="370"/>
      <c r="AI93" s="370"/>
      <c r="AJ93" s="370"/>
      <c r="AK93" s="370"/>
      <c r="AL93" s="370"/>
    </row>
    <row r="94" spans="1:38" ht="21.75" customHeight="1" x14ac:dyDescent="0.2">
      <c r="A94" s="295">
        <v>100</v>
      </c>
      <c r="B94" s="1332" t="s">
        <v>172</v>
      </c>
      <c r="C94" s="309" t="s">
        <v>374</v>
      </c>
      <c r="D94" s="1715" t="s">
        <v>375</v>
      </c>
      <c r="E94" s="858">
        <v>100</v>
      </c>
      <c r="F94" s="243">
        <v>100</v>
      </c>
      <c r="G94" s="272"/>
      <c r="H94" s="12"/>
      <c r="K94" s="2277"/>
      <c r="L94" s="2277"/>
      <c r="M94" s="2278"/>
      <c r="N94" s="370"/>
      <c r="O94" s="370"/>
      <c r="P94" s="370"/>
      <c r="Q94" s="678"/>
      <c r="R94" s="89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  <c r="AD94" s="370"/>
      <c r="AE94" s="370"/>
      <c r="AF94" s="370"/>
      <c r="AG94" s="370"/>
      <c r="AH94" s="370"/>
      <c r="AI94" s="370"/>
      <c r="AJ94" s="370"/>
      <c r="AK94" s="370"/>
      <c r="AL94" s="370"/>
    </row>
    <row r="95" spans="1:38" x14ac:dyDescent="0.2">
      <c r="A95" s="311">
        <v>50</v>
      </c>
      <c r="B95" s="1721" t="s">
        <v>172</v>
      </c>
      <c r="C95" s="309" t="s">
        <v>373</v>
      </c>
      <c r="D95" s="1717" t="s">
        <v>1969</v>
      </c>
      <c r="E95" s="883">
        <v>50</v>
      </c>
      <c r="F95" s="243">
        <v>50</v>
      </c>
      <c r="G95" s="1209"/>
      <c r="H95" s="12"/>
      <c r="K95" s="2276"/>
      <c r="L95" s="2276"/>
      <c r="M95" s="2275"/>
      <c r="N95" s="370"/>
      <c r="O95" s="370"/>
      <c r="P95" s="370"/>
      <c r="Q95" s="678"/>
      <c r="R95" s="890"/>
      <c r="S95" s="370"/>
      <c r="T95" s="370"/>
      <c r="U95" s="370"/>
      <c r="V95" s="370"/>
      <c r="W95" s="370"/>
      <c r="X95" s="370"/>
      <c r="Y95" s="370"/>
      <c r="Z95" s="370"/>
      <c r="AA95" s="370"/>
      <c r="AB95" s="370"/>
      <c r="AC95" s="370"/>
      <c r="AD95" s="370"/>
      <c r="AE95" s="370"/>
      <c r="AF95" s="370"/>
      <c r="AG95" s="370"/>
      <c r="AH95" s="370"/>
      <c r="AI95" s="370"/>
      <c r="AJ95" s="370"/>
      <c r="AK95" s="370"/>
      <c r="AL95" s="370"/>
    </row>
    <row r="96" spans="1:38" x14ac:dyDescent="0.2">
      <c r="A96" s="3240">
        <v>100</v>
      </c>
      <c r="B96" s="1332"/>
      <c r="C96" s="2279" t="s">
        <v>1101</v>
      </c>
      <c r="D96" s="2280" t="s">
        <v>1091</v>
      </c>
      <c r="E96" s="2281">
        <v>100</v>
      </c>
      <c r="F96" s="243">
        <v>100</v>
      </c>
      <c r="G96" s="1209"/>
      <c r="H96" s="12"/>
      <c r="K96" s="2276"/>
      <c r="L96" s="2276"/>
      <c r="M96" s="2275"/>
      <c r="N96" s="370"/>
      <c r="O96" s="370"/>
      <c r="P96" s="370"/>
      <c r="Q96" s="678"/>
      <c r="R96" s="890"/>
      <c r="S96" s="370"/>
      <c r="T96" s="370"/>
      <c r="U96" s="370"/>
      <c r="V96" s="370"/>
      <c r="W96" s="370"/>
      <c r="X96" s="370"/>
      <c r="Y96" s="370"/>
      <c r="Z96" s="370"/>
      <c r="AA96" s="370"/>
      <c r="AB96" s="370"/>
      <c r="AC96" s="370"/>
      <c r="AD96" s="370"/>
      <c r="AE96" s="370"/>
      <c r="AF96" s="370"/>
      <c r="AG96" s="370"/>
      <c r="AH96" s="370"/>
      <c r="AI96" s="370"/>
      <c r="AJ96" s="370"/>
      <c r="AK96" s="370"/>
      <c r="AL96" s="370"/>
    </row>
    <row r="97" spans="1:38" ht="12.75" customHeight="1" x14ac:dyDescent="0.2">
      <c r="A97" s="295">
        <v>80</v>
      </c>
      <c r="B97" s="1721" t="s">
        <v>172</v>
      </c>
      <c r="C97" s="309" t="s">
        <v>378</v>
      </c>
      <c r="D97" s="1717" t="s">
        <v>1257</v>
      </c>
      <c r="E97" s="858"/>
      <c r="F97" s="243">
        <v>0</v>
      </c>
      <c r="G97" s="272"/>
      <c r="H97" s="12"/>
      <c r="K97" s="2276"/>
      <c r="L97" s="2276"/>
      <c r="M97" s="2275"/>
      <c r="N97" s="370"/>
      <c r="O97" s="370"/>
      <c r="P97" s="370"/>
      <c r="Q97" s="678"/>
      <c r="R97" s="890"/>
      <c r="S97" s="370"/>
      <c r="T97" s="370"/>
      <c r="U97" s="370"/>
      <c r="V97" s="370"/>
      <c r="W97" s="370"/>
      <c r="X97" s="370"/>
      <c r="Y97" s="370"/>
      <c r="Z97" s="370"/>
      <c r="AA97" s="370"/>
      <c r="AB97" s="370"/>
      <c r="AC97" s="370"/>
      <c r="AD97" s="370"/>
      <c r="AE97" s="370"/>
      <c r="AF97" s="370"/>
      <c r="AG97" s="370"/>
      <c r="AH97" s="370"/>
      <c r="AI97" s="370"/>
      <c r="AJ97" s="370"/>
      <c r="AK97" s="370"/>
      <c r="AL97" s="370"/>
    </row>
    <row r="98" spans="1:38" ht="12.75" customHeight="1" x14ac:dyDescent="0.2">
      <c r="A98" s="295">
        <v>70</v>
      </c>
      <c r="B98" s="1332" t="s">
        <v>172</v>
      </c>
      <c r="C98" s="293" t="s">
        <v>372</v>
      </c>
      <c r="D98" s="1715" t="s">
        <v>1970</v>
      </c>
      <c r="E98" s="858"/>
      <c r="F98" s="243">
        <v>0</v>
      </c>
      <c r="G98" s="272"/>
      <c r="H98" s="12"/>
      <c r="K98" s="2276"/>
      <c r="L98" s="2276"/>
      <c r="M98" s="2275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0"/>
      <c r="Y98" s="370"/>
      <c r="Z98" s="370"/>
      <c r="AA98" s="370"/>
      <c r="AB98" s="370"/>
      <c r="AC98" s="370"/>
      <c r="AD98" s="370"/>
      <c r="AE98" s="370"/>
      <c r="AF98" s="370"/>
      <c r="AG98" s="370"/>
      <c r="AH98" s="370"/>
      <c r="AI98" s="370"/>
      <c r="AJ98" s="370"/>
      <c r="AK98" s="370"/>
      <c r="AL98" s="370"/>
    </row>
    <row r="99" spans="1:38" s="132" customFormat="1" x14ac:dyDescent="0.2">
      <c r="A99" s="295"/>
      <c r="B99" s="1722" t="s">
        <v>172</v>
      </c>
      <c r="C99" s="293" t="s">
        <v>379</v>
      </c>
      <c r="D99" s="1715" t="s">
        <v>380</v>
      </c>
      <c r="E99" s="858"/>
      <c r="F99" s="243">
        <v>0</v>
      </c>
      <c r="G99" s="1025"/>
      <c r="K99" s="2248"/>
      <c r="L99" s="2248"/>
      <c r="M99" s="2249"/>
      <c r="N99" s="501"/>
      <c r="O99" s="501"/>
      <c r="P99" s="501"/>
      <c r="Q99" s="501"/>
      <c r="R99" s="501"/>
      <c r="S99" s="501"/>
      <c r="T99" s="501"/>
      <c r="U99" s="501"/>
      <c r="V99" s="501"/>
      <c r="W99" s="501"/>
      <c r="X99" s="501"/>
      <c r="Y99" s="501"/>
      <c r="Z99" s="501"/>
      <c r="AA99" s="501"/>
      <c r="AB99" s="501"/>
      <c r="AC99" s="501"/>
      <c r="AD99" s="501"/>
      <c r="AE99" s="501"/>
      <c r="AF99" s="501"/>
      <c r="AG99" s="501"/>
      <c r="AH99" s="501"/>
      <c r="AI99" s="501"/>
      <c r="AJ99" s="501"/>
      <c r="AK99" s="501"/>
      <c r="AL99" s="501"/>
    </row>
    <row r="100" spans="1:38" s="132" customFormat="1" x14ac:dyDescent="0.2">
      <c r="A100" s="295">
        <v>100</v>
      </c>
      <c r="B100" s="1722" t="s">
        <v>172</v>
      </c>
      <c r="C100" s="208" t="s">
        <v>382</v>
      </c>
      <c r="D100" s="639" t="s">
        <v>1971</v>
      </c>
      <c r="E100" s="858">
        <v>100</v>
      </c>
      <c r="F100" s="243">
        <v>100</v>
      </c>
      <c r="G100" s="1025"/>
      <c r="K100" s="2248"/>
      <c r="L100" s="2248"/>
      <c r="M100" s="2249"/>
      <c r="N100" s="501"/>
      <c r="O100" s="501"/>
      <c r="P100" s="501"/>
      <c r="Q100" s="501"/>
      <c r="R100" s="501"/>
      <c r="S100" s="501"/>
      <c r="T100" s="501"/>
      <c r="U100" s="501"/>
      <c r="V100" s="501"/>
      <c r="W100" s="501"/>
      <c r="X100" s="501"/>
      <c r="Y100" s="501"/>
      <c r="Z100" s="501"/>
      <c r="AA100" s="501"/>
      <c r="AB100" s="501"/>
      <c r="AC100" s="501"/>
      <c r="AD100" s="501"/>
      <c r="AE100" s="501"/>
      <c r="AF100" s="501"/>
      <c r="AG100" s="501"/>
      <c r="AH100" s="501"/>
      <c r="AI100" s="501"/>
      <c r="AJ100" s="501"/>
      <c r="AK100" s="501"/>
      <c r="AL100" s="501"/>
    </row>
    <row r="101" spans="1:38" s="132" customFormat="1" ht="12.75" customHeight="1" x14ac:dyDescent="0.2">
      <c r="A101" s="295">
        <v>200</v>
      </c>
      <c r="B101" s="1722" t="s">
        <v>172</v>
      </c>
      <c r="C101" s="293" t="s">
        <v>376</v>
      </c>
      <c r="D101" s="1715" t="s">
        <v>1258</v>
      </c>
      <c r="E101" s="858">
        <v>200</v>
      </c>
      <c r="F101" s="243">
        <v>200</v>
      </c>
      <c r="G101" s="1025"/>
      <c r="K101" s="2248"/>
      <c r="L101" s="2248"/>
      <c r="M101" s="2249"/>
      <c r="N101" s="501"/>
      <c r="O101" s="501"/>
      <c r="P101" s="501"/>
      <c r="Q101" s="501"/>
      <c r="R101" s="501"/>
      <c r="S101" s="501"/>
      <c r="T101" s="501"/>
      <c r="U101" s="501"/>
      <c r="V101" s="501"/>
      <c r="W101" s="501"/>
      <c r="X101" s="501"/>
      <c r="Y101" s="501"/>
      <c r="Z101" s="501"/>
      <c r="AA101" s="501"/>
      <c r="AB101" s="501"/>
      <c r="AC101" s="501"/>
      <c r="AD101" s="501"/>
      <c r="AE101" s="501"/>
      <c r="AF101" s="501"/>
      <c r="AG101" s="501"/>
      <c r="AH101" s="501"/>
      <c r="AI101" s="501"/>
      <c r="AJ101" s="501"/>
      <c r="AK101" s="501"/>
      <c r="AL101" s="501"/>
    </row>
    <row r="102" spans="1:38" s="132" customFormat="1" ht="12.75" customHeight="1" x14ac:dyDescent="0.2">
      <c r="A102" s="295">
        <v>100</v>
      </c>
      <c r="B102" s="1722" t="s">
        <v>172</v>
      </c>
      <c r="C102" s="293" t="s">
        <v>377</v>
      </c>
      <c r="D102" s="1715" t="s">
        <v>1259</v>
      </c>
      <c r="E102" s="858">
        <v>100</v>
      </c>
      <c r="F102" s="243">
        <v>100</v>
      </c>
      <c r="G102" s="1025"/>
      <c r="K102" s="2248"/>
      <c r="L102" s="2248"/>
      <c r="M102" s="2249"/>
      <c r="N102" s="501"/>
      <c r="O102" s="501"/>
      <c r="P102" s="501"/>
      <c r="Q102" s="501"/>
      <c r="R102" s="501"/>
      <c r="S102" s="501"/>
      <c r="T102" s="501"/>
      <c r="U102" s="501"/>
      <c r="V102" s="501"/>
      <c r="W102" s="501"/>
      <c r="X102" s="501"/>
      <c r="Y102" s="501"/>
      <c r="Z102" s="501"/>
      <c r="AA102" s="501"/>
      <c r="AB102" s="501"/>
      <c r="AC102" s="501"/>
      <c r="AD102" s="501"/>
      <c r="AE102" s="501"/>
      <c r="AF102" s="501"/>
      <c r="AG102" s="501"/>
      <c r="AH102" s="501"/>
      <c r="AI102" s="501"/>
      <c r="AJ102" s="501"/>
      <c r="AK102" s="501"/>
      <c r="AL102" s="501"/>
    </row>
    <row r="103" spans="1:38" s="132" customFormat="1" ht="12.75" customHeight="1" x14ac:dyDescent="0.2">
      <c r="A103" s="311">
        <v>200</v>
      </c>
      <c r="B103" s="1722" t="s">
        <v>172</v>
      </c>
      <c r="C103" s="2282" t="s">
        <v>1096</v>
      </c>
      <c r="D103" s="2283" t="s">
        <v>1092</v>
      </c>
      <c r="E103" s="883"/>
      <c r="F103" s="243">
        <v>0</v>
      </c>
      <c r="G103" s="1025"/>
      <c r="K103" s="2248"/>
      <c r="L103" s="2248"/>
      <c r="M103" s="2249"/>
      <c r="N103" s="501"/>
      <c r="O103" s="501"/>
      <c r="P103" s="501"/>
      <c r="Q103" s="501"/>
      <c r="R103" s="501"/>
      <c r="S103" s="501"/>
      <c r="T103" s="501"/>
      <c r="U103" s="501"/>
      <c r="V103" s="501"/>
      <c r="W103" s="501"/>
      <c r="X103" s="501"/>
      <c r="Y103" s="501"/>
      <c r="Z103" s="501"/>
      <c r="AA103" s="501"/>
      <c r="AB103" s="501"/>
      <c r="AC103" s="501"/>
      <c r="AD103" s="501"/>
      <c r="AE103" s="501"/>
      <c r="AF103" s="501"/>
      <c r="AG103" s="501"/>
      <c r="AH103" s="501"/>
      <c r="AI103" s="501"/>
      <c r="AJ103" s="501"/>
      <c r="AK103" s="501"/>
      <c r="AL103" s="501"/>
    </row>
    <row r="104" spans="1:38" s="132" customFormat="1" ht="12.75" customHeight="1" x14ac:dyDescent="0.2">
      <c r="A104" s="3241">
        <v>0</v>
      </c>
      <c r="B104" s="1722" t="s">
        <v>172</v>
      </c>
      <c r="C104" s="2282" t="s">
        <v>1097</v>
      </c>
      <c r="D104" s="2283" t="s">
        <v>1093</v>
      </c>
      <c r="E104" s="2284">
        <v>50</v>
      </c>
      <c r="F104" s="243">
        <v>50</v>
      </c>
      <c r="G104" s="1727"/>
      <c r="K104" s="2248"/>
      <c r="L104" s="2248"/>
      <c r="M104" s="2249"/>
    </row>
    <row r="105" spans="1:38" s="132" customFormat="1" ht="12.75" customHeight="1" x14ac:dyDescent="0.2">
      <c r="A105" s="3241">
        <v>20</v>
      </c>
      <c r="B105" s="1722" t="s">
        <v>172</v>
      </c>
      <c r="C105" s="2282" t="s">
        <v>1619</v>
      </c>
      <c r="D105" s="2283" t="s">
        <v>1618</v>
      </c>
      <c r="E105" s="2284"/>
      <c r="F105" s="243">
        <v>0</v>
      </c>
      <c r="G105" s="1727"/>
      <c r="K105" s="2248"/>
      <c r="L105" s="2248"/>
      <c r="M105" s="2249"/>
    </row>
    <row r="106" spans="1:38" s="132" customFormat="1" ht="12.75" customHeight="1" x14ac:dyDescent="0.2">
      <c r="A106" s="311">
        <v>50</v>
      </c>
      <c r="B106" s="1722" t="s">
        <v>172</v>
      </c>
      <c r="C106" s="2285" t="s">
        <v>1098</v>
      </c>
      <c r="D106" s="2283" t="s">
        <v>1094</v>
      </c>
      <c r="E106" s="883">
        <v>50</v>
      </c>
      <c r="F106" s="243">
        <v>0</v>
      </c>
      <c r="G106" s="1025"/>
      <c r="K106" s="2248"/>
      <c r="L106" s="2248"/>
      <c r="M106" s="2249"/>
    </row>
    <row r="107" spans="1:38" s="132" customFormat="1" ht="12.75" customHeight="1" x14ac:dyDescent="0.2">
      <c r="A107" s="311">
        <v>60</v>
      </c>
      <c r="B107" s="1722" t="s">
        <v>172</v>
      </c>
      <c r="C107" s="2285" t="s">
        <v>1972</v>
      </c>
      <c r="D107" s="2283" t="s">
        <v>1615</v>
      </c>
      <c r="E107" s="883">
        <v>60</v>
      </c>
      <c r="F107" s="243">
        <v>60</v>
      </c>
      <c r="G107" s="1025"/>
      <c r="K107" s="2248"/>
      <c r="L107" s="2248"/>
      <c r="M107" s="2249"/>
    </row>
    <row r="108" spans="1:38" s="132" customFormat="1" x14ac:dyDescent="0.2">
      <c r="A108" s="311">
        <v>100</v>
      </c>
      <c r="B108" s="1722" t="s">
        <v>172</v>
      </c>
      <c r="C108" s="2282" t="s">
        <v>1973</v>
      </c>
      <c r="D108" s="2283" t="s">
        <v>1103</v>
      </c>
      <c r="E108" s="883">
        <v>100</v>
      </c>
      <c r="F108" s="243">
        <v>100</v>
      </c>
      <c r="G108" s="1025"/>
      <c r="K108" s="2248"/>
      <c r="L108" s="2248"/>
      <c r="M108" s="2249"/>
    </row>
    <row r="109" spans="1:38" s="132" customFormat="1" ht="12.75" customHeight="1" x14ac:dyDescent="0.2">
      <c r="A109" s="311">
        <v>100</v>
      </c>
      <c r="B109" s="1722" t="s">
        <v>172</v>
      </c>
      <c r="C109" s="2285" t="s">
        <v>1099</v>
      </c>
      <c r="D109" s="2283" t="s">
        <v>1974</v>
      </c>
      <c r="E109" s="883"/>
      <c r="F109" s="243">
        <v>0</v>
      </c>
      <c r="G109" s="1025"/>
      <c r="K109" s="2248"/>
      <c r="L109" s="2248"/>
      <c r="M109" s="2249"/>
    </row>
    <row r="110" spans="1:38" s="132" customFormat="1" ht="12.75" customHeight="1" x14ac:dyDescent="0.2">
      <c r="A110" s="311">
        <v>50</v>
      </c>
      <c r="B110" s="1722" t="s">
        <v>172</v>
      </c>
      <c r="C110" s="2285" t="s">
        <v>1100</v>
      </c>
      <c r="D110" s="2283" t="s">
        <v>1095</v>
      </c>
      <c r="E110" s="883">
        <v>50</v>
      </c>
      <c r="F110" s="243">
        <v>50</v>
      </c>
      <c r="G110" s="1025"/>
      <c r="K110" s="2248"/>
      <c r="L110" s="2248"/>
      <c r="M110" s="2249"/>
    </row>
    <row r="111" spans="1:38" s="132" customFormat="1" ht="12.75" customHeight="1" x14ac:dyDescent="0.2">
      <c r="A111" s="311"/>
      <c r="B111" s="1722" t="s">
        <v>172</v>
      </c>
      <c r="C111" s="2285" t="s">
        <v>1264</v>
      </c>
      <c r="D111" s="2283" t="s">
        <v>1104</v>
      </c>
      <c r="E111" s="883"/>
      <c r="F111" s="243">
        <v>0</v>
      </c>
      <c r="G111" s="1025"/>
      <c r="K111" s="2248"/>
      <c r="L111" s="2248"/>
      <c r="M111" s="2249"/>
    </row>
    <row r="112" spans="1:38" s="132" customFormat="1" ht="12.75" customHeight="1" x14ac:dyDescent="0.2">
      <c r="A112" s="311"/>
      <c r="B112" s="1722" t="s">
        <v>172</v>
      </c>
      <c r="C112" s="2285" t="s">
        <v>1265</v>
      </c>
      <c r="D112" s="2283" t="s">
        <v>1105</v>
      </c>
      <c r="E112" s="883"/>
      <c r="F112" s="243">
        <v>0</v>
      </c>
      <c r="G112" s="1025"/>
      <c r="K112" s="2248"/>
      <c r="L112" s="2248"/>
      <c r="M112" s="2249"/>
    </row>
    <row r="113" spans="1:13" s="132" customFormat="1" ht="12.75" customHeight="1" x14ac:dyDescent="0.2">
      <c r="A113" s="311">
        <v>170</v>
      </c>
      <c r="B113" s="1722" t="s">
        <v>172</v>
      </c>
      <c r="C113" s="2285" t="s">
        <v>1620</v>
      </c>
      <c r="D113" s="2283" t="s">
        <v>1975</v>
      </c>
      <c r="E113" s="883">
        <v>170</v>
      </c>
      <c r="F113" s="243">
        <v>170</v>
      </c>
      <c r="G113" s="1025"/>
      <c r="K113" s="2248"/>
      <c r="L113" s="2248"/>
      <c r="M113" s="2249"/>
    </row>
    <row r="114" spans="1:13" s="132" customFormat="1" ht="12.75" customHeight="1" x14ac:dyDescent="0.2">
      <c r="A114" s="311">
        <v>70</v>
      </c>
      <c r="B114" s="1722" t="s">
        <v>172</v>
      </c>
      <c r="C114" s="2285" t="s">
        <v>1266</v>
      </c>
      <c r="D114" s="2283" t="s">
        <v>1976</v>
      </c>
      <c r="E114" s="883">
        <v>70</v>
      </c>
      <c r="F114" s="243">
        <v>70</v>
      </c>
      <c r="G114" s="1025"/>
      <c r="K114" s="2248"/>
      <c r="L114" s="2248"/>
      <c r="M114" s="2249"/>
    </row>
    <row r="115" spans="1:13" s="132" customFormat="1" ht="12.75" customHeight="1" x14ac:dyDescent="0.2">
      <c r="A115" s="311">
        <v>100</v>
      </c>
      <c r="B115" s="1722" t="s">
        <v>172</v>
      </c>
      <c r="C115" s="2285" t="s">
        <v>1261</v>
      </c>
      <c r="D115" s="2283" t="s">
        <v>1977</v>
      </c>
      <c r="E115" s="883">
        <v>100</v>
      </c>
      <c r="F115" s="243">
        <v>100</v>
      </c>
      <c r="G115" s="1025"/>
      <c r="K115" s="2248"/>
      <c r="L115" s="2248"/>
      <c r="M115" s="2249"/>
    </row>
    <row r="116" spans="1:13" s="132" customFormat="1" ht="12.75" customHeight="1" x14ac:dyDescent="0.2">
      <c r="A116" s="311">
        <v>130</v>
      </c>
      <c r="B116" s="1722" t="s">
        <v>172</v>
      </c>
      <c r="C116" s="2285" t="s">
        <v>1260</v>
      </c>
      <c r="D116" s="2283" t="s">
        <v>1978</v>
      </c>
      <c r="E116" s="883">
        <v>130</v>
      </c>
      <c r="F116" s="243">
        <v>130</v>
      </c>
      <c r="G116" s="1025"/>
      <c r="K116" s="2248"/>
      <c r="L116" s="2248"/>
      <c r="M116" s="2249"/>
    </row>
    <row r="117" spans="1:13" s="132" customFormat="1" ht="12.75" customHeight="1" x14ac:dyDescent="0.2">
      <c r="A117" s="311">
        <v>250</v>
      </c>
      <c r="B117" s="1722" t="s">
        <v>172</v>
      </c>
      <c r="C117" s="2285" t="s">
        <v>1262</v>
      </c>
      <c r="D117" s="2283" t="s">
        <v>448</v>
      </c>
      <c r="E117" s="883"/>
      <c r="F117" s="243">
        <v>0</v>
      </c>
      <c r="G117" s="1025"/>
      <c r="K117" s="2248"/>
      <c r="L117" s="2248"/>
      <c r="M117" s="2249"/>
    </row>
    <row r="118" spans="1:13" s="132" customFormat="1" ht="12.75" customHeight="1" x14ac:dyDescent="0.2">
      <c r="A118" s="311">
        <v>250</v>
      </c>
      <c r="B118" s="1722" t="s">
        <v>172</v>
      </c>
      <c r="C118" s="2285" t="s">
        <v>1263</v>
      </c>
      <c r="D118" s="2283" t="s">
        <v>449</v>
      </c>
      <c r="E118" s="883"/>
      <c r="F118" s="243">
        <v>0</v>
      </c>
      <c r="G118" s="1025"/>
      <c r="K118" s="2248"/>
      <c r="L118" s="2248"/>
      <c r="M118" s="2249"/>
    </row>
    <row r="119" spans="1:13" s="132" customFormat="1" ht="12.75" customHeight="1" x14ac:dyDescent="0.2">
      <c r="A119" s="311">
        <v>400</v>
      </c>
      <c r="B119" s="1722" t="s">
        <v>172</v>
      </c>
      <c r="C119" s="2285" t="s">
        <v>1621</v>
      </c>
      <c r="D119" s="2283" t="s">
        <v>1979</v>
      </c>
      <c r="E119" s="883">
        <v>400</v>
      </c>
      <c r="F119" s="243">
        <v>400</v>
      </c>
      <c r="G119" s="1025"/>
      <c r="K119" s="2248"/>
      <c r="L119" s="2248"/>
      <c r="M119" s="2249"/>
    </row>
    <row r="120" spans="1:13" s="132" customFormat="1" ht="12.75" customHeight="1" x14ac:dyDescent="0.2">
      <c r="A120" s="311">
        <v>200</v>
      </c>
      <c r="B120" s="1723" t="s">
        <v>172</v>
      </c>
      <c r="C120" s="1670" t="s">
        <v>1622</v>
      </c>
      <c r="D120" s="2283" t="s">
        <v>1980</v>
      </c>
      <c r="E120" s="883">
        <v>200</v>
      </c>
      <c r="F120" s="243">
        <v>200</v>
      </c>
      <c r="G120" s="1025"/>
      <c r="K120" s="2248"/>
      <c r="L120" s="2248"/>
      <c r="M120" s="2249"/>
    </row>
    <row r="121" spans="1:13" s="132" customFormat="1" ht="22.5" x14ac:dyDescent="0.2">
      <c r="A121" s="311">
        <v>400</v>
      </c>
      <c r="B121" s="1723" t="s">
        <v>172</v>
      </c>
      <c r="C121" s="2285" t="s">
        <v>1981</v>
      </c>
      <c r="D121" s="2286" t="s">
        <v>1269</v>
      </c>
      <c r="E121" s="883">
        <v>400</v>
      </c>
      <c r="F121" s="296">
        <v>400</v>
      </c>
      <c r="G121" s="1025"/>
      <c r="K121" s="2248"/>
      <c r="L121" s="2248"/>
      <c r="M121" s="2249"/>
    </row>
    <row r="122" spans="1:13" s="132" customFormat="1" ht="12.75" customHeight="1" x14ac:dyDescent="0.2">
      <c r="A122" s="301">
        <v>100</v>
      </c>
      <c r="B122" s="1724" t="s">
        <v>173</v>
      </c>
      <c r="C122" s="304" t="s">
        <v>167</v>
      </c>
      <c r="D122" s="1274" t="s">
        <v>383</v>
      </c>
      <c r="E122" s="884">
        <f>E123</f>
        <v>100</v>
      </c>
      <c r="F122" s="302">
        <v>100</v>
      </c>
      <c r="G122" s="1025"/>
      <c r="K122" s="2248"/>
      <c r="L122" s="2248"/>
      <c r="M122" s="2249"/>
    </row>
    <row r="123" spans="1:13" s="132" customFormat="1" ht="21" customHeight="1" x14ac:dyDescent="0.2">
      <c r="A123" s="3242">
        <v>100</v>
      </c>
      <c r="B123" s="1725" t="s">
        <v>172</v>
      </c>
      <c r="C123" s="1712" t="s">
        <v>370</v>
      </c>
      <c r="D123" s="645" t="s">
        <v>384</v>
      </c>
      <c r="E123" s="858">
        <v>100</v>
      </c>
      <c r="F123" s="296">
        <v>100</v>
      </c>
      <c r="G123" s="1025"/>
      <c r="K123" s="2248"/>
      <c r="L123" s="2248"/>
      <c r="M123" s="2249"/>
    </row>
    <row r="124" spans="1:13" s="132" customFormat="1" ht="12.75" customHeight="1" x14ac:dyDescent="0.2">
      <c r="A124" s="3243"/>
      <c r="B124" s="1725" t="s">
        <v>172</v>
      </c>
      <c r="C124" s="3183" t="s">
        <v>1982</v>
      </c>
      <c r="D124" s="1213" t="s">
        <v>1983</v>
      </c>
      <c r="E124" s="2287">
        <v>50</v>
      </c>
      <c r="F124" s="2288">
        <v>50</v>
      </c>
      <c r="G124" s="1728"/>
      <c r="H124" s="222"/>
      <c r="K124" s="2248"/>
      <c r="L124" s="2248"/>
      <c r="M124" s="2249"/>
    </row>
    <row r="125" spans="1:13" s="132" customFormat="1" ht="12.75" customHeight="1" x14ac:dyDescent="0.2">
      <c r="A125" s="3243"/>
      <c r="B125" s="1725" t="s">
        <v>172</v>
      </c>
      <c r="C125" s="3184" t="s">
        <v>1984</v>
      </c>
      <c r="D125" s="2289" t="s">
        <v>1985</v>
      </c>
      <c r="E125" s="2287">
        <v>100</v>
      </c>
      <c r="F125" s="2288">
        <v>100</v>
      </c>
      <c r="G125" s="1728"/>
      <c r="H125" s="222"/>
      <c r="K125" s="2248"/>
      <c r="L125" s="2248"/>
      <c r="M125" s="2249"/>
    </row>
    <row r="126" spans="1:13" s="132" customFormat="1" ht="12.75" customHeight="1" x14ac:dyDescent="0.2">
      <c r="A126" s="3243"/>
      <c r="B126" s="1725" t="s">
        <v>172</v>
      </c>
      <c r="C126" s="3184" t="s">
        <v>1986</v>
      </c>
      <c r="D126" s="1213" t="s">
        <v>1616</v>
      </c>
      <c r="E126" s="2287">
        <v>2000</v>
      </c>
      <c r="F126" s="2288">
        <v>2000</v>
      </c>
      <c r="G126" s="1728"/>
      <c r="H126" s="222"/>
      <c r="K126" s="2248"/>
      <c r="L126" s="2248"/>
      <c r="M126" s="2249"/>
    </row>
    <row r="127" spans="1:13" s="132" customFormat="1" ht="12.75" customHeight="1" x14ac:dyDescent="0.2">
      <c r="A127" s="3243"/>
      <c r="B127" s="1725" t="s">
        <v>172</v>
      </c>
      <c r="C127" s="3184" t="s">
        <v>1987</v>
      </c>
      <c r="D127" s="1213" t="s">
        <v>1617</v>
      </c>
      <c r="E127" s="2287">
        <v>400</v>
      </c>
      <c r="F127" s="2288">
        <v>400</v>
      </c>
      <c r="G127" s="1728"/>
      <c r="H127" s="222"/>
      <c r="K127" s="2248"/>
      <c r="L127" s="2248"/>
      <c r="M127" s="2249"/>
    </row>
    <row r="128" spans="1:13" s="132" customFormat="1" ht="12.75" customHeight="1" x14ac:dyDescent="0.2">
      <c r="A128" s="3243"/>
      <c r="B128" s="709" t="s">
        <v>172</v>
      </c>
      <c r="C128" s="3184" t="s">
        <v>1988</v>
      </c>
      <c r="D128" s="1213" t="s">
        <v>1989</v>
      </c>
      <c r="E128" s="2287">
        <v>50</v>
      </c>
      <c r="F128" s="2288">
        <v>100</v>
      </c>
      <c r="G128" s="1728"/>
      <c r="H128" s="222"/>
      <c r="K128" s="2248"/>
      <c r="L128" s="2248"/>
      <c r="M128" s="2249"/>
    </row>
    <row r="129" spans="1:13" s="132" customFormat="1" ht="12.75" customHeight="1" x14ac:dyDescent="0.2">
      <c r="A129" s="3243"/>
      <c r="B129" s="1725" t="s">
        <v>172</v>
      </c>
      <c r="C129" s="3184" t="s">
        <v>1990</v>
      </c>
      <c r="D129" s="2289" t="s">
        <v>1991</v>
      </c>
      <c r="E129" s="2287">
        <v>100</v>
      </c>
      <c r="F129" s="2288">
        <v>100</v>
      </c>
      <c r="G129" s="1728"/>
      <c r="H129" s="222"/>
      <c r="K129" s="2248"/>
      <c r="L129" s="2248"/>
      <c r="M129" s="2249"/>
    </row>
    <row r="130" spans="1:13" s="132" customFormat="1" ht="12.75" customHeight="1" thickBot="1" x14ac:dyDescent="0.25">
      <c r="A130" s="3244"/>
      <c r="B130" s="2290" t="s">
        <v>172</v>
      </c>
      <c r="C130" s="2030" t="s">
        <v>1992</v>
      </c>
      <c r="D130" s="1282" t="s">
        <v>1993</v>
      </c>
      <c r="E130" s="2291">
        <v>75</v>
      </c>
      <c r="F130" s="2292">
        <v>75</v>
      </c>
      <c r="G130" s="1729"/>
      <c r="H130" s="222"/>
      <c r="K130" s="2248"/>
      <c r="L130" s="2248"/>
      <c r="M130" s="2249"/>
    </row>
    <row r="131" spans="1:13" s="132" customFormat="1" x14ac:dyDescent="0.2">
      <c r="A131" s="12"/>
      <c r="B131" s="263"/>
      <c r="C131" s="264"/>
      <c r="D131" s="265"/>
      <c r="E131" s="262"/>
      <c r="F131" s="262"/>
      <c r="G131" s="262"/>
      <c r="H131" s="222"/>
      <c r="I131" s="12"/>
      <c r="K131" s="2276"/>
      <c r="L131" s="2276"/>
      <c r="M131" s="2275"/>
    </row>
    <row r="132" spans="1:13" s="132" customFormat="1" ht="18.75" customHeight="1" x14ac:dyDescent="0.25">
      <c r="B132" s="656" t="s">
        <v>1212</v>
      </c>
      <c r="C132" s="110"/>
      <c r="D132" s="110"/>
      <c r="E132" s="110"/>
      <c r="F132" s="110"/>
      <c r="G132" s="110"/>
      <c r="H132" s="222"/>
      <c r="I132" s="12"/>
      <c r="K132" s="2276"/>
      <c r="L132" s="2276"/>
      <c r="M132" s="2275"/>
    </row>
    <row r="133" spans="1:13" s="132" customFormat="1" ht="12.75" customHeight="1" thickBot="1" x14ac:dyDescent="0.25">
      <c r="B133" s="5"/>
      <c r="C133" s="5"/>
      <c r="D133" s="5"/>
      <c r="E133" s="8"/>
      <c r="F133" s="8"/>
      <c r="G133" s="8" t="s">
        <v>165</v>
      </c>
      <c r="H133" s="222"/>
      <c r="I133" s="12"/>
      <c r="K133" s="2276"/>
      <c r="L133" s="2276"/>
      <c r="M133" s="2275"/>
    </row>
    <row r="134" spans="1:13" s="132" customFormat="1" ht="12.75" customHeight="1" x14ac:dyDescent="0.2">
      <c r="A134" s="3332" t="s">
        <v>1453</v>
      </c>
      <c r="B134" s="3351" t="s">
        <v>171</v>
      </c>
      <c r="C134" s="3336" t="s">
        <v>1213</v>
      </c>
      <c r="D134" s="3348" t="s">
        <v>183</v>
      </c>
      <c r="E134" s="3340" t="s">
        <v>1568</v>
      </c>
      <c r="F134" s="3342" t="s">
        <v>1454</v>
      </c>
      <c r="G134" s="3329" t="s">
        <v>186</v>
      </c>
      <c r="H134" s="222"/>
      <c r="I134" s="12"/>
      <c r="K134" s="2276"/>
      <c r="L134" s="2276"/>
      <c r="M134" s="2275"/>
    </row>
    <row r="135" spans="1:13" s="132" customFormat="1" ht="15.75" customHeight="1" thickBot="1" x14ac:dyDescent="0.25">
      <c r="A135" s="3333"/>
      <c r="B135" s="3352"/>
      <c r="C135" s="3337"/>
      <c r="D135" s="3350"/>
      <c r="E135" s="3341"/>
      <c r="F135" s="3377"/>
      <c r="G135" s="3330"/>
      <c r="H135" s="222"/>
      <c r="I135" s="12"/>
      <c r="K135" s="2276"/>
      <c r="L135" s="2276"/>
      <c r="M135" s="2275"/>
    </row>
    <row r="136" spans="1:13" s="132" customFormat="1" ht="15" customHeight="1" thickBot="1" x14ac:dyDescent="0.25">
      <c r="A136" s="58">
        <f>A137</f>
        <v>0</v>
      </c>
      <c r="B136" s="63" t="s">
        <v>172</v>
      </c>
      <c r="C136" s="57" t="s">
        <v>169</v>
      </c>
      <c r="D136" s="57" t="s">
        <v>174</v>
      </c>
      <c r="E136" s="58">
        <f>E137</f>
        <v>0</v>
      </c>
      <c r="F136" s="469">
        <v>0</v>
      </c>
      <c r="G136" s="1246" t="s">
        <v>167</v>
      </c>
      <c r="H136" s="222"/>
      <c r="I136" s="12"/>
      <c r="K136" s="2276"/>
      <c r="L136" s="2276"/>
      <c r="M136" s="2275"/>
    </row>
    <row r="137" spans="1:13" s="132" customFormat="1" ht="12.75" customHeight="1" x14ac:dyDescent="0.2">
      <c r="A137" s="158">
        <v>0</v>
      </c>
      <c r="B137" s="1197" t="s">
        <v>167</v>
      </c>
      <c r="C137" s="541" t="s">
        <v>167</v>
      </c>
      <c r="D137" s="542" t="s">
        <v>58</v>
      </c>
      <c r="E137" s="843">
        <f>SUM(E138:E138)</f>
        <v>0</v>
      </c>
      <c r="F137" s="1199">
        <f>SUM(F138:F138)</f>
        <v>0</v>
      </c>
      <c r="G137" s="948"/>
      <c r="H137" s="222"/>
      <c r="I137" s="12"/>
      <c r="K137" s="2276"/>
      <c r="L137" s="2276"/>
      <c r="M137" s="2275"/>
    </row>
    <row r="138" spans="1:13" s="132" customFormat="1" ht="12.75" customHeight="1" thickBot="1" x14ac:dyDescent="0.25">
      <c r="A138" s="330"/>
      <c r="B138" s="1200"/>
      <c r="C138" s="1201"/>
      <c r="D138" s="638"/>
      <c r="E138" s="861"/>
      <c r="F138" s="1185"/>
      <c r="G138" s="1202"/>
      <c r="H138" s="222"/>
      <c r="I138" s="12"/>
      <c r="K138" s="2276"/>
      <c r="L138" s="2276"/>
      <c r="M138" s="2275"/>
    </row>
    <row r="139" spans="1:13" s="132" customFormat="1" ht="12.75" customHeight="1" x14ac:dyDescent="0.2">
      <c r="A139" s="12"/>
      <c r="B139" s="263"/>
      <c r="C139" s="264"/>
      <c r="D139" s="265"/>
      <c r="E139" s="262"/>
      <c r="F139" s="262"/>
      <c r="G139" s="262"/>
      <c r="H139" s="222"/>
      <c r="I139" s="12"/>
      <c r="K139" s="2276"/>
      <c r="L139" s="2276"/>
      <c r="M139" s="2275"/>
    </row>
    <row r="140" spans="1:13" s="132" customFormat="1" ht="18.75" customHeight="1" x14ac:dyDescent="0.25">
      <c r="A140" s="319"/>
      <c r="B140" s="656" t="s">
        <v>978</v>
      </c>
      <c r="C140" s="110"/>
      <c r="D140" s="110"/>
      <c r="E140" s="110"/>
      <c r="F140" s="110"/>
      <c r="G140" s="110"/>
      <c r="H140" s="67"/>
      <c r="I140" s="12"/>
      <c r="K140" s="2276"/>
      <c r="L140" s="2276"/>
      <c r="M140" s="2275"/>
    </row>
    <row r="141" spans="1:13" s="132" customFormat="1" ht="12.75" customHeight="1" thickBot="1" x14ac:dyDescent="0.25">
      <c r="B141" s="5"/>
      <c r="C141" s="7"/>
      <c r="D141" s="5"/>
      <c r="E141" s="34"/>
      <c r="F141" s="34"/>
      <c r="G141" s="433" t="s">
        <v>165</v>
      </c>
      <c r="H141" s="69"/>
      <c r="K141" s="2276"/>
      <c r="L141" s="2276"/>
      <c r="M141" s="2275"/>
    </row>
    <row r="142" spans="1:13" s="132" customFormat="1" ht="11.25" customHeight="1" x14ac:dyDescent="0.2">
      <c r="A142" s="3332" t="s">
        <v>1453</v>
      </c>
      <c r="B142" s="3334" t="s">
        <v>171</v>
      </c>
      <c r="C142" s="3361" t="s">
        <v>977</v>
      </c>
      <c r="D142" s="3348" t="s">
        <v>144</v>
      </c>
      <c r="E142" s="3340" t="s">
        <v>1568</v>
      </c>
      <c r="F142" s="3342" t="s">
        <v>1454</v>
      </c>
      <c r="G142" s="3363" t="s">
        <v>186</v>
      </c>
    </row>
    <row r="143" spans="1:13" s="132" customFormat="1" ht="18" customHeight="1" thickBot="1" x14ac:dyDescent="0.25">
      <c r="A143" s="3333"/>
      <c r="B143" s="3335"/>
      <c r="C143" s="3362"/>
      <c r="D143" s="3350"/>
      <c r="E143" s="3341"/>
      <c r="F143" s="3377"/>
      <c r="G143" s="3364"/>
      <c r="K143" s="2276"/>
      <c r="L143" s="2276"/>
      <c r="M143" s="2275"/>
    </row>
    <row r="144" spans="1:13" s="132" customFormat="1" ht="15" customHeight="1" thickBot="1" x14ac:dyDescent="0.25">
      <c r="A144" s="62">
        <f>SUM(A145:A149)</f>
        <v>2132.75</v>
      </c>
      <c r="B144" s="65" t="s">
        <v>172</v>
      </c>
      <c r="C144" s="61" t="s">
        <v>169</v>
      </c>
      <c r="D144" s="57" t="s">
        <v>174</v>
      </c>
      <c r="E144" s="58">
        <f>SUM(E145:E156)</f>
        <v>11238.05</v>
      </c>
      <c r="F144" s="58">
        <f>SUM(F145:F156)</f>
        <v>11238.05</v>
      </c>
      <c r="G144" s="1246" t="s">
        <v>167</v>
      </c>
      <c r="K144" s="2276"/>
      <c r="L144" s="2276"/>
      <c r="M144" s="2275"/>
    </row>
    <row r="145" spans="1:13" s="132" customFormat="1" ht="22.5" x14ac:dyDescent="0.2">
      <c r="A145" s="1736">
        <v>187.5</v>
      </c>
      <c r="B145" s="885" t="s">
        <v>172</v>
      </c>
      <c r="C145" s="1183" t="s">
        <v>1271</v>
      </c>
      <c r="D145" s="1738" t="s">
        <v>991</v>
      </c>
      <c r="E145" s="886">
        <v>187.5</v>
      </c>
      <c r="F145" s="3048">
        <v>187.5</v>
      </c>
      <c r="G145" s="1742"/>
      <c r="K145" s="2276"/>
      <c r="L145" s="2276"/>
      <c r="M145" s="2275"/>
    </row>
    <row r="146" spans="1:13" s="132" customFormat="1" ht="22.5" x14ac:dyDescent="0.2">
      <c r="A146" s="1732">
        <v>1062.5</v>
      </c>
      <c r="B146" s="709" t="s">
        <v>172</v>
      </c>
      <c r="C146" s="1295" t="s">
        <v>1271</v>
      </c>
      <c r="D146" s="588" t="s">
        <v>1626</v>
      </c>
      <c r="E146" s="837"/>
      <c r="F146" s="3049"/>
      <c r="G146" s="887"/>
      <c r="K146" s="2276"/>
      <c r="L146" s="2276"/>
      <c r="M146" s="2275"/>
    </row>
    <row r="147" spans="1:13" s="132" customFormat="1" ht="22.5" x14ac:dyDescent="0.2">
      <c r="A147" s="1737"/>
      <c r="B147" s="709" t="s">
        <v>172</v>
      </c>
      <c r="C147" s="2293" t="s">
        <v>1623</v>
      </c>
      <c r="D147" s="588" t="s">
        <v>992</v>
      </c>
      <c r="E147" s="836">
        <v>281.55</v>
      </c>
      <c r="F147" s="3050">
        <v>281.55</v>
      </c>
      <c r="G147" s="887"/>
    </row>
    <row r="148" spans="1:13" ht="22.5" x14ac:dyDescent="0.2">
      <c r="A148" s="1732"/>
      <c r="B148" s="709" t="s">
        <v>172</v>
      </c>
      <c r="C148" s="2293" t="s">
        <v>1623</v>
      </c>
      <c r="D148" s="588" t="s">
        <v>1624</v>
      </c>
      <c r="E148" s="837"/>
      <c r="F148" s="3049"/>
      <c r="G148" s="887"/>
      <c r="H148" s="132"/>
      <c r="I148" s="132"/>
      <c r="J148" s="132"/>
      <c r="K148" s="2276"/>
      <c r="L148" s="2276"/>
      <c r="M148" s="2275"/>
    </row>
    <row r="149" spans="1:13" ht="22.5" x14ac:dyDescent="0.2">
      <c r="A149" s="1732">
        <v>882.75</v>
      </c>
      <c r="B149" s="1739" t="s">
        <v>172</v>
      </c>
      <c r="C149" s="1734" t="s">
        <v>1628</v>
      </c>
      <c r="D149" s="1740" t="s">
        <v>1625</v>
      </c>
      <c r="E149" s="836">
        <v>819</v>
      </c>
      <c r="F149" s="3050">
        <v>819</v>
      </c>
      <c r="G149" s="1735"/>
      <c r="H149" s="132"/>
      <c r="I149" s="132"/>
      <c r="J149" s="132"/>
      <c r="K149" s="2276"/>
      <c r="L149" s="2276"/>
      <c r="M149" s="2275"/>
    </row>
    <row r="150" spans="1:13" ht="22.5" x14ac:dyDescent="0.2">
      <c r="A150" s="1732"/>
      <c r="B150" s="709" t="s">
        <v>172</v>
      </c>
      <c r="C150" s="3171" t="s">
        <v>1994</v>
      </c>
      <c r="D150" s="1660" t="s">
        <v>1627</v>
      </c>
      <c r="E150" s="836">
        <v>9000</v>
      </c>
      <c r="F150" s="3050">
        <v>9000</v>
      </c>
      <c r="G150" s="887"/>
      <c r="H150" s="132"/>
      <c r="I150" s="132"/>
      <c r="J150" s="132"/>
      <c r="K150" s="2276"/>
      <c r="L150" s="2276"/>
      <c r="M150" s="2275"/>
    </row>
    <row r="151" spans="1:13" ht="22.5" x14ac:dyDescent="0.2">
      <c r="A151" s="1732"/>
      <c r="B151" s="709" t="s">
        <v>172</v>
      </c>
      <c r="C151" s="3171" t="s">
        <v>1995</v>
      </c>
      <c r="D151" s="1741" t="s">
        <v>1632</v>
      </c>
      <c r="E151" s="836">
        <v>200</v>
      </c>
      <c r="F151" s="3050">
        <v>200</v>
      </c>
      <c r="G151" s="887"/>
      <c r="H151" s="132"/>
      <c r="I151" s="132"/>
      <c r="J151" s="132"/>
      <c r="K151" s="2276"/>
      <c r="L151" s="2276"/>
      <c r="M151" s="2275"/>
    </row>
    <row r="152" spans="1:13" ht="22.5" x14ac:dyDescent="0.2">
      <c r="A152" s="1732"/>
      <c r="B152" s="709"/>
      <c r="C152" s="3171"/>
      <c r="D152" s="1741" t="s">
        <v>1633</v>
      </c>
      <c r="E152" s="837"/>
      <c r="F152" s="3049"/>
      <c r="G152" s="1747"/>
      <c r="H152" s="132"/>
      <c r="I152" s="132"/>
      <c r="J152" s="132"/>
      <c r="K152" s="2276"/>
      <c r="L152" s="2276"/>
      <c r="M152" s="2275"/>
    </row>
    <row r="153" spans="1:13" ht="22.5" x14ac:dyDescent="0.2">
      <c r="A153" s="1732"/>
      <c r="B153" s="709" t="s">
        <v>172</v>
      </c>
      <c r="C153" s="3171" t="s">
        <v>1996</v>
      </c>
      <c r="D153" s="1741" t="s">
        <v>1634</v>
      </c>
      <c r="E153" s="836">
        <v>500</v>
      </c>
      <c r="F153" s="3050">
        <v>500</v>
      </c>
      <c r="G153" s="887"/>
      <c r="H153" s="132"/>
      <c r="I153" s="132"/>
      <c r="J153" s="132"/>
      <c r="K153" s="2276"/>
      <c r="L153" s="2276"/>
      <c r="M153" s="2275"/>
    </row>
    <row r="154" spans="1:13" ht="22.5" x14ac:dyDescent="0.2">
      <c r="A154" s="1732"/>
      <c r="B154" s="709"/>
      <c r="C154" s="3171"/>
      <c r="D154" s="1741" t="s">
        <v>1630</v>
      </c>
      <c r="E154" s="837"/>
      <c r="F154" s="3049"/>
      <c r="G154" s="1747"/>
      <c r="H154" s="132"/>
      <c r="I154" s="132"/>
      <c r="J154" s="132"/>
      <c r="K154" s="2276"/>
      <c r="L154" s="2276"/>
      <c r="M154" s="2275"/>
    </row>
    <row r="155" spans="1:13" ht="21.75" customHeight="1" x14ac:dyDescent="0.2">
      <c r="A155" s="1732"/>
      <c r="B155" s="709" t="s">
        <v>172</v>
      </c>
      <c r="C155" s="3171" t="s">
        <v>1997</v>
      </c>
      <c r="D155" s="1741" t="s">
        <v>1631</v>
      </c>
      <c r="E155" s="836">
        <v>250</v>
      </c>
      <c r="F155" s="3050">
        <v>250</v>
      </c>
      <c r="G155" s="887"/>
      <c r="H155" s="132"/>
      <c r="I155" s="132"/>
      <c r="J155" s="132"/>
      <c r="K155" s="2276"/>
      <c r="L155" s="2276"/>
      <c r="M155" s="2275"/>
    </row>
    <row r="156" spans="1:13" ht="21.75" customHeight="1" thickBot="1" x14ac:dyDescent="0.25">
      <c r="A156" s="1733"/>
      <c r="B156" s="1743" t="s">
        <v>172</v>
      </c>
      <c r="C156" s="3172"/>
      <c r="D156" s="1744" t="s">
        <v>1629</v>
      </c>
      <c r="E156" s="1745"/>
      <c r="F156" s="3051"/>
      <c r="G156" s="1746"/>
      <c r="H156" s="132"/>
      <c r="I156" s="132"/>
      <c r="J156" s="132"/>
      <c r="K156" s="2276"/>
      <c r="L156" s="2276"/>
      <c r="M156" s="2275"/>
    </row>
    <row r="157" spans="1:13" s="122" customFormat="1" ht="21.75" customHeight="1" x14ac:dyDescent="0.2">
      <c r="A157" s="700"/>
      <c r="B157" s="499"/>
      <c r="C157" s="1730"/>
      <c r="D157" s="1731"/>
      <c r="E157" s="711"/>
      <c r="F157" s="501"/>
      <c r="G157" s="501"/>
      <c r="H157" s="422"/>
      <c r="I157" s="422"/>
      <c r="J157" s="422"/>
      <c r="K157" s="2277"/>
      <c r="L157" s="2277"/>
      <c r="M157" s="2278"/>
    </row>
    <row r="158" spans="1:13" ht="18.75" customHeight="1" x14ac:dyDescent="0.25">
      <c r="B158" s="651" t="s">
        <v>385</v>
      </c>
      <c r="C158" s="651"/>
      <c r="D158" s="651"/>
      <c r="E158" s="651"/>
      <c r="F158" s="651"/>
      <c r="G158" s="651"/>
      <c r="H158" s="266"/>
    </row>
    <row r="159" spans="1:13" ht="12.75" customHeight="1" thickBot="1" x14ac:dyDescent="0.3">
      <c r="B159" s="2"/>
      <c r="C159" s="2"/>
      <c r="D159" s="2"/>
      <c r="E159" s="267"/>
      <c r="F159" s="267"/>
      <c r="G159" s="267" t="s">
        <v>165</v>
      </c>
      <c r="H159" s="46"/>
    </row>
    <row r="160" spans="1:13" ht="12.75" customHeight="1" x14ac:dyDescent="0.2">
      <c r="A160" s="3332" t="s">
        <v>1453</v>
      </c>
      <c r="B160" s="3344" t="s">
        <v>166</v>
      </c>
      <c r="C160" s="3346" t="s">
        <v>386</v>
      </c>
      <c r="D160" s="3348" t="s">
        <v>187</v>
      </c>
      <c r="E160" s="3340" t="s">
        <v>1568</v>
      </c>
      <c r="F160" s="3342" t="s">
        <v>1454</v>
      </c>
      <c r="G160" s="3363" t="s">
        <v>186</v>
      </c>
      <c r="H160" s="12"/>
    </row>
    <row r="161" spans="1:8" ht="15.75" customHeight="1" thickBot="1" x14ac:dyDescent="0.25">
      <c r="A161" s="3333"/>
      <c r="B161" s="3369"/>
      <c r="C161" s="3366"/>
      <c r="D161" s="3350"/>
      <c r="E161" s="3341"/>
      <c r="F161" s="3377"/>
      <c r="G161" s="3364"/>
      <c r="H161" s="12"/>
    </row>
    <row r="162" spans="1:8" s="132" customFormat="1" ht="15" customHeight="1" thickBot="1" x14ac:dyDescent="0.25">
      <c r="A162" s="1231">
        <f>A163</f>
        <v>15400</v>
      </c>
      <c r="B162" s="1229" t="s">
        <v>168</v>
      </c>
      <c r="C162" s="1230" t="s">
        <v>169</v>
      </c>
      <c r="D162" s="1235" t="s">
        <v>198</v>
      </c>
      <c r="E162" s="1750">
        <f>E163</f>
        <v>15000</v>
      </c>
      <c r="F162" s="1231">
        <v>15000</v>
      </c>
      <c r="G162" s="1246" t="s">
        <v>167</v>
      </c>
    </row>
    <row r="163" spans="1:8" s="132" customFormat="1" ht="12.75" customHeight="1" x14ac:dyDescent="0.2">
      <c r="A163" s="80">
        <f>SUM(A164:A169)</f>
        <v>15400</v>
      </c>
      <c r="B163" s="117" t="s">
        <v>172</v>
      </c>
      <c r="C163" s="105" t="s">
        <v>167</v>
      </c>
      <c r="D163" s="1052" t="s">
        <v>387</v>
      </c>
      <c r="E163" s="1755">
        <f>SUM(E164:E172)</f>
        <v>15000</v>
      </c>
      <c r="F163" s="268">
        <f>SUM(F164:F172)</f>
        <v>15000</v>
      </c>
      <c r="G163" s="91"/>
    </row>
    <row r="164" spans="1:8" x14ac:dyDescent="0.2">
      <c r="A164" s="82">
        <v>2000</v>
      </c>
      <c r="B164" s="53" t="s">
        <v>172</v>
      </c>
      <c r="C164" s="1749" t="s">
        <v>1636</v>
      </c>
      <c r="D164" s="1751" t="s">
        <v>388</v>
      </c>
      <c r="E164" s="1756">
        <v>1800</v>
      </c>
      <c r="F164" s="85">
        <v>1800</v>
      </c>
      <c r="G164" s="92"/>
      <c r="H164" s="12"/>
    </row>
    <row r="165" spans="1:8" x14ac:dyDescent="0.2">
      <c r="A165" s="82">
        <v>10200</v>
      </c>
      <c r="B165" s="53" t="s">
        <v>172</v>
      </c>
      <c r="C165" s="1749" t="s">
        <v>1635</v>
      </c>
      <c r="D165" s="1751" t="s">
        <v>389</v>
      </c>
      <c r="E165" s="1756">
        <v>10200</v>
      </c>
      <c r="F165" s="85">
        <v>10200</v>
      </c>
      <c r="G165" s="1759"/>
      <c r="H165" s="12"/>
    </row>
    <row r="166" spans="1:8" x14ac:dyDescent="0.2">
      <c r="A166" s="89">
        <v>300</v>
      </c>
      <c r="B166" s="119" t="s">
        <v>172</v>
      </c>
      <c r="C166" s="1749" t="s">
        <v>1637</v>
      </c>
      <c r="D166" s="1752" t="s">
        <v>390</v>
      </c>
      <c r="E166" s="1757">
        <v>200</v>
      </c>
      <c r="F166" s="273">
        <v>200</v>
      </c>
      <c r="G166" s="1760"/>
      <c r="H166" s="12"/>
    </row>
    <row r="167" spans="1:8" x14ac:dyDescent="0.2">
      <c r="A167" s="89">
        <v>0</v>
      </c>
      <c r="B167" s="119" t="s">
        <v>172</v>
      </c>
      <c r="C167" s="1749" t="s">
        <v>1998</v>
      </c>
      <c r="D167" s="1753" t="s">
        <v>391</v>
      </c>
      <c r="E167" s="1757">
        <v>0</v>
      </c>
      <c r="F167" s="273">
        <v>0</v>
      </c>
      <c r="G167" s="1760"/>
      <c r="H167" s="121"/>
    </row>
    <row r="168" spans="1:8" x14ac:dyDescent="0.2">
      <c r="A168" s="82">
        <v>400</v>
      </c>
      <c r="B168" s="53" t="s">
        <v>172</v>
      </c>
      <c r="C168" s="1749" t="s">
        <v>1638</v>
      </c>
      <c r="D168" s="1754" t="s">
        <v>1106</v>
      </c>
      <c r="E168" s="1756">
        <v>0</v>
      </c>
      <c r="F168" s="85">
        <v>0</v>
      </c>
      <c r="G168" s="1759"/>
      <c r="H168" s="121"/>
    </row>
    <row r="169" spans="1:8" x14ac:dyDescent="0.2">
      <c r="A169" s="89">
        <v>2500</v>
      </c>
      <c r="B169" s="119" t="s">
        <v>172</v>
      </c>
      <c r="C169" s="1749" t="s">
        <v>1639</v>
      </c>
      <c r="D169" s="1753" t="s">
        <v>1999</v>
      </c>
      <c r="E169" s="1757">
        <v>2800</v>
      </c>
      <c r="F169" s="273">
        <v>1000</v>
      </c>
      <c r="G169" s="1760"/>
      <c r="H169" s="121"/>
    </row>
    <row r="170" spans="1:8" x14ac:dyDescent="0.2">
      <c r="A170" s="1763"/>
      <c r="B170" s="119" t="s">
        <v>172</v>
      </c>
      <c r="C170" s="1749" t="s">
        <v>2000</v>
      </c>
      <c r="D170" s="1678" t="s">
        <v>2001</v>
      </c>
      <c r="E170" s="1758"/>
      <c r="F170" s="396">
        <v>600</v>
      </c>
      <c r="G170" s="1761"/>
    </row>
    <row r="171" spans="1:8" x14ac:dyDescent="0.2">
      <c r="A171" s="1763"/>
      <c r="B171" s="119" t="s">
        <v>172</v>
      </c>
      <c r="C171" s="1749" t="s">
        <v>2002</v>
      </c>
      <c r="D171" s="3173" t="s">
        <v>2003</v>
      </c>
      <c r="E171" s="1758"/>
      <c r="F171" s="396">
        <v>600</v>
      </c>
      <c r="G171" s="1761"/>
    </row>
    <row r="172" spans="1:8" ht="12" thickBot="1" x14ac:dyDescent="0.25">
      <c r="A172" s="1764"/>
      <c r="B172" s="357" t="s">
        <v>172</v>
      </c>
      <c r="C172" s="2294" t="s">
        <v>2004</v>
      </c>
      <c r="D172" s="3174" t="s">
        <v>2005</v>
      </c>
      <c r="E172" s="1121"/>
      <c r="F172" s="367">
        <v>600</v>
      </c>
      <c r="G172" s="1762"/>
    </row>
    <row r="173" spans="1:8" s="121" customFormat="1" x14ac:dyDescent="0.2">
      <c r="B173" s="120"/>
      <c r="D173" s="1748"/>
      <c r="E173" s="1044"/>
      <c r="F173" s="1044"/>
      <c r="G173" s="1044"/>
      <c r="H173" s="120"/>
    </row>
    <row r="174" spans="1:8" s="121" customFormat="1" x14ac:dyDescent="0.2">
      <c r="B174" s="120"/>
      <c r="D174" s="1748"/>
      <c r="E174" s="1044"/>
      <c r="F174" s="1044"/>
      <c r="G174" s="1044"/>
      <c r="H174" s="120"/>
    </row>
    <row r="176" spans="1:8" x14ac:dyDescent="0.2">
      <c r="A176" s="3331"/>
      <c r="B176" s="3331"/>
      <c r="C176" s="3331"/>
      <c r="D176" s="319"/>
      <c r="F176" s="2295"/>
    </row>
    <row r="177" spans="1:6" x14ac:dyDescent="0.2">
      <c r="A177" s="2134"/>
      <c r="B177" s="2134"/>
      <c r="C177" s="2134"/>
    </row>
    <row r="178" spans="1:6" x14ac:dyDescent="0.2">
      <c r="A178" s="3331"/>
      <c r="B178" s="3331"/>
      <c r="C178" s="3331"/>
      <c r="D178" s="319"/>
      <c r="F178" s="2295"/>
    </row>
    <row r="179" spans="1:6" x14ac:dyDescent="0.2">
      <c r="A179" s="2134"/>
      <c r="B179" s="2134"/>
      <c r="C179" s="2134"/>
    </row>
    <row r="180" spans="1:6" x14ac:dyDescent="0.2">
      <c r="A180" s="3331"/>
      <c r="B180" s="3331"/>
      <c r="C180" s="3331"/>
      <c r="D180" s="319"/>
      <c r="F180" s="2295"/>
    </row>
    <row r="181" spans="1:6" x14ac:dyDescent="0.2">
      <c r="A181" s="2134"/>
      <c r="B181" s="2134"/>
      <c r="C181" s="2134"/>
      <c r="D181" s="319"/>
    </row>
  </sheetData>
  <mergeCells count="61">
    <mergeCell ref="C5:E5"/>
    <mergeCell ref="B7:B8"/>
    <mergeCell ref="C7:C8"/>
    <mergeCell ref="D7:D8"/>
    <mergeCell ref="E7:E8"/>
    <mergeCell ref="A3:H3"/>
    <mergeCell ref="A1:H1"/>
    <mergeCell ref="G20:G21"/>
    <mergeCell ref="B32:G32"/>
    <mergeCell ref="A34:A35"/>
    <mergeCell ref="B34:B35"/>
    <mergeCell ref="C34:C35"/>
    <mergeCell ref="D34:D35"/>
    <mergeCell ref="E34:E35"/>
    <mergeCell ref="F34:F35"/>
    <mergeCell ref="G34:G35"/>
    <mergeCell ref="A20:A21"/>
    <mergeCell ref="B20:B21"/>
    <mergeCell ref="C20:C21"/>
    <mergeCell ref="D20:D21"/>
    <mergeCell ref="E20:E21"/>
    <mergeCell ref="F20:F21"/>
    <mergeCell ref="H34:H35"/>
    <mergeCell ref="A46:A47"/>
    <mergeCell ref="B46:B47"/>
    <mergeCell ref="C46:C47"/>
    <mergeCell ref="D46:D47"/>
    <mergeCell ref="E46:E47"/>
    <mergeCell ref="F46:F47"/>
    <mergeCell ref="G46:G47"/>
    <mergeCell ref="F142:F143"/>
    <mergeCell ref="G73:G74"/>
    <mergeCell ref="A134:A135"/>
    <mergeCell ref="B134:B135"/>
    <mergeCell ref="C134:C135"/>
    <mergeCell ref="D134:D135"/>
    <mergeCell ref="E134:E135"/>
    <mergeCell ref="F134:F135"/>
    <mergeCell ref="G134:G135"/>
    <mergeCell ref="A73:A74"/>
    <mergeCell ref="B73:B74"/>
    <mergeCell ref="C73:C74"/>
    <mergeCell ref="D73:D74"/>
    <mergeCell ref="E73:E74"/>
    <mergeCell ref="F73:F74"/>
    <mergeCell ref="A176:C176"/>
    <mergeCell ref="A178:C178"/>
    <mergeCell ref="A180:C180"/>
    <mergeCell ref="G142:G143"/>
    <mergeCell ref="A160:A161"/>
    <mergeCell ref="B160:B161"/>
    <mergeCell ref="C160:C161"/>
    <mergeCell ref="D160:D161"/>
    <mergeCell ref="E160:E161"/>
    <mergeCell ref="F160:F161"/>
    <mergeCell ref="G160:G161"/>
    <mergeCell ref="A142:A143"/>
    <mergeCell ref="B142:B143"/>
    <mergeCell ref="C142:C143"/>
    <mergeCell ref="D142:D143"/>
    <mergeCell ref="E142:E143"/>
  </mergeCells>
  <conditionalFormatting sqref="D67">
    <cfRule type="duplicateValues" dxfId="28" priority="1" stopIfTrue="1"/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85" fitToHeight="3" orientation="portrait" r:id="rId1"/>
  <headerFooter scaleWithDoc="0" alignWithMargins="0"/>
  <rowBreaks count="2" manualBreakCount="2">
    <brk id="69" max="7" man="1"/>
    <brk id="130" max="7" man="1"/>
  </rowBreaks>
  <ignoredErrors>
    <ignoredError sqref="C37:C42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23"/>
  <sheetViews>
    <sheetView zoomScaleNormal="100" workbookViewId="0">
      <selection activeCell="A2" sqref="A2"/>
    </sheetView>
  </sheetViews>
  <sheetFormatPr defaultRowHeight="12.75" x14ac:dyDescent="0.2"/>
  <cols>
    <col min="1" max="1" width="7" style="163" bestFit="1" customWidth="1"/>
    <col min="2" max="2" width="3.7109375" style="163" customWidth="1"/>
    <col min="3" max="5" width="5.42578125" style="163" customWidth="1"/>
    <col min="6" max="6" width="20.7109375" style="163" customWidth="1"/>
    <col min="7" max="7" width="24.5703125" style="163" customWidth="1"/>
    <col min="8" max="8" width="12.7109375" style="163" customWidth="1"/>
    <col min="9" max="16384" width="9.140625" style="163"/>
  </cols>
  <sheetData>
    <row r="1" spans="1:12" s="12" customFormat="1" ht="18" customHeight="1" x14ac:dyDescent="0.2">
      <c r="A1" s="3301" t="s">
        <v>1516</v>
      </c>
      <c r="B1" s="3301"/>
      <c r="C1" s="3301"/>
      <c r="D1" s="3301"/>
      <c r="E1" s="3301"/>
      <c r="F1" s="3301"/>
      <c r="G1" s="3301"/>
      <c r="H1" s="3301"/>
    </row>
    <row r="3" spans="1:12" ht="15.75" x14ac:dyDescent="0.25">
      <c r="A3" s="3388" t="s">
        <v>1640</v>
      </c>
      <c r="B3" s="3388"/>
      <c r="C3" s="3388"/>
      <c r="D3" s="3388"/>
      <c r="E3" s="3388"/>
      <c r="F3" s="3388"/>
      <c r="G3" s="3388"/>
      <c r="H3" s="3388"/>
    </row>
    <row r="4" spans="1:12" ht="15.75" x14ac:dyDescent="0.25">
      <c r="A4" s="789"/>
      <c r="B4" s="789"/>
      <c r="C4" s="789"/>
      <c r="D4" s="789"/>
      <c r="E4" s="789"/>
      <c r="F4" s="789"/>
      <c r="G4" s="789"/>
      <c r="H4" s="789"/>
    </row>
    <row r="5" spans="1:12" s="168" customFormat="1" ht="15.75" x14ac:dyDescent="0.25">
      <c r="A5" s="3314" t="s">
        <v>323</v>
      </c>
      <c r="B5" s="3314"/>
      <c r="C5" s="3314"/>
      <c r="D5" s="3314"/>
      <c r="E5" s="3314"/>
      <c r="F5" s="3314"/>
      <c r="G5" s="3314"/>
      <c r="H5" s="3314"/>
    </row>
    <row r="6" spans="1:12" s="168" customFormat="1" ht="15.75" x14ac:dyDescent="0.25">
      <c r="A6" s="72"/>
      <c r="B6" s="72"/>
      <c r="C6" s="72"/>
      <c r="D6" s="72"/>
      <c r="E6" s="72"/>
      <c r="F6" s="72"/>
      <c r="G6" s="72"/>
      <c r="H6" s="72"/>
    </row>
    <row r="7" spans="1:12" s="168" customFormat="1" ht="15.75" x14ac:dyDescent="0.25">
      <c r="A7" s="72"/>
      <c r="B7" s="72"/>
      <c r="C7" s="72"/>
      <c r="D7" s="72"/>
      <c r="E7" s="72"/>
      <c r="F7" s="72"/>
      <c r="G7" s="72"/>
      <c r="H7" s="72"/>
    </row>
    <row r="8" spans="1:12" ht="12.75" customHeight="1" thickBot="1" x14ac:dyDescent="0.25">
      <c r="B8" s="164"/>
      <c r="C8" s="165"/>
      <c r="D8" s="165"/>
      <c r="E8" s="165"/>
      <c r="F8" s="165"/>
      <c r="G8" s="165"/>
      <c r="H8" s="166" t="s">
        <v>185</v>
      </c>
    </row>
    <row r="9" spans="1:12" ht="13.5" thickBot="1" x14ac:dyDescent="0.25">
      <c r="A9" s="866" t="s">
        <v>1453</v>
      </c>
      <c r="B9" s="3305" t="s">
        <v>18</v>
      </c>
      <c r="C9" s="3306"/>
      <c r="D9" s="3306"/>
      <c r="E9" s="3307"/>
      <c r="F9" s="3431" t="s">
        <v>16</v>
      </c>
      <c r="G9" s="3432"/>
      <c r="H9" s="3235" t="s">
        <v>1454</v>
      </c>
      <c r="K9" s="1765"/>
      <c r="L9" s="1765"/>
    </row>
    <row r="10" spans="1:12" ht="13.5" thickBot="1" x14ac:dyDescent="0.25">
      <c r="A10" s="167">
        <f>SUM(A11:A15)</f>
        <v>4480.5</v>
      </c>
      <c r="B10" s="178" t="s">
        <v>172</v>
      </c>
      <c r="C10" s="170" t="s">
        <v>17</v>
      </c>
      <c r="D10" s="171" t="s">
        <v>179</v>
      </c>
      <c r="E10" s="179" t="s">
        <v>180</v>
      </c>
      <c r="F10" s="3430" t="s">
        <v>283</v>
      </c>
      <c r="G10" s="3430"/>
      <c r="H10" s="167">
        <f>SUM(H11:H15)</f>
        <v>4536.2596000000003</v>
      </c>
      <c r="I10" s="168"/>
      <c r="K10" s="1766"/>
      <c r="L10" s="1766"/>
    </row>
    <row r="11" spans="1:12" ht="12.75" customHeight="1" x14ac:dyDescent="0.2">
      <c r="A11" s="1768">
        <v>2731.86</v>
      </c>
      <c r="B11" s="174" t="s">
        <v>173</v>
      </c>
      <c r="C11" s="180">
        <v>1701</v>
      </c>
      <c r="D11" s="181">
        <v>3314</v>
      </c>
      <c r="E11" s="182">
        <v>2122</v>
      </c>
      <c r="F11" s="3424" t="s">
        <v>284</v>
      </c>
      <c r="G11" s="3425"/>
      <c r="H11" s="1323">
        <v>2771.05</v>
      </c>
      <c r="K11" s="1766"/>
      <c r="L11" s="1766"/>
    </row>
    <row r="12" spans="1:12" x14ac:dyDescent="0.2">
      <c r="A12" s="1769">
        <v>1114.1300000000001</v>
      </c>
      <c r="B12" s="174" t="s">
        <v>173</v>
      </c>
      <c r="C12" s="175">
        <v>1702</v>
      </c>
      <c r="D12" s="181">
        <v>3315</v>
      </c>
      <c r="E12" s="183">
        <v>2122</v>
      </c>
      <c r="F12" s="3426" t="s">
        <v>285</v>
      </c>
      <c r="G12" s="3427"/>
      <c r="H12" s="1323">
        <v>1066.68</v>
      </c>
      <c r="K12" s="1766"/>
      <c r="L12" s="1766"/>
    </row>
    <row r="13" spans="1:12" x14ac:dyDescent="0.2">
      <c r="A13" s="1769">
        <v>78.930000000000007</v>
      </c>
      <c r="B13" s="174" t="s">
        <v>173</v>
      </c>
      <c r="C13" s="175">
        <v>1703</v>
      </c>
      <c r="D13" s="181">
        <v>3315</v>
      </c>
      <c r="E13" s="183">
        <v>2122</v>
      </c>
      <c r="F13" s="3426" t="s">
        <v>286</v>
      </c>
      <c r="G13" s="3427"/>
      <c r="H13" s="85">
        <v>78.960599999999999</v>
      </c>
      <c r="K13" s="1766"/>
      <c r="L13" s="1766"/>
    </row>
    <row r="14" spans="1:12" x14ac:dyDescent="0.2">
      <c r="A14" s="1769">
        <v>374</v>
      </c>
      <c r="B14" s="174" t="s">
        <v>173</v>
      </c>
      <c r="C14" s="175">
        <v>1704</v>
      </c>
      <c r="D14" s="181">
        <v>3315</v>
      </c>
      <c r="E14" s="183">
        <v>2122</v>
      </c>
      <c r="F14" s="3426" t="s">
        <v>287</v>
      </c>
      <c r="G14" s="3427"/>
      <c r="H14" s="85">
        <v>388.089</v>
      </c>
      <c r="K14" s="1766"/>
      <c r="L14" s="1766"/>
    </row>
    <row r="15" spans="1:12" ht="13.5" thickBot="1" x14ac:dyDescent="0.25">
      <c r="A15" s="1770">
        <v>181.58</v>
      </c>
      <c r="B15" s="184" t="s">
        <v>173</v>
      </c>
      <c r="C15" s="177">
        <v>1705</v>
      </c>
      <c r="D15" s="185">
        <v>3315</v>
      </c>
      <c r="E15" s="186">
        <v>2122</v>
      </c>
      <c r="F15" s="3428" t="s">
        <v>288</v>
      </c>
      <c r="G15" s="3429"/>
      <c r="H15" s="187">
        <v>231.48</v>
      </c>
      <c r="K15" s="1766"/>
      <c r="L15" s="1766"/>
    </row>
    <row r="16" spans="1:12" x14ac:dyDescent="0.2">
      <c r="B16" s="791"/>
      <c r="C16" s="792"/>
      <c r="D16" s="793"/>
      <c r="E16" s="794"/>
      <c r="F16" s="52"/>
      <c r="G16" s="52"/>
      <c r="H16" s="795"/>
      <c r="K16" s="1766"/>
      <c r="L16" s="1766"/>
    </row>
    <row r="17" spans="1:12" x14ac:dyDescent="0.2">
      <c r="K17" s="1766"/>
      <c r="L17" s="1766"/>
    </row>
    <row r="18" spans="1:12" x14ac:dyDescent="0.2">
      <c r="A18" s="3331"/>
      <c r="B18" s="3331"/>
      <c r="C18" s="3331"/>
      <c r="D18" s="3375"/>
      <c r="E18" s="3375"/>
      <c r="F18" s="3375"/>
      <c r="G18" s="12"/>
      <c r="K18" s="1766"/>
      <c r="L18" s="1766"/>
    </row>
    <row r="19" spans="1:12" x14ac:dyDescent="0.2">
      <c r="A19" s="2134"/>
      <c r="B19" s="2134"/>
      <c r="C19" s="2134"/>
      <c r="D19" s="12"/>
      <c r="E19" s="12"/>
      <c r="G19" s="12"/>
      <c r="K19" s="169"/>
      <c r="L19" s="169"/>
    </row>
    <row r="20" spans="1:12" x14ac:dyDescent="0.2">
      <c r="A20" s="3331"/>
      <c r="B20" s="3331"/>
      <c r="C20" s="3331"/>
      <c r="D20" s="3375"/>
      <c r="E20" s="3375"/>
      <c r="F20" s="3375"/>
      <c r="G20" s="12"/>
      <c r="K20" s="1767"/>
      <c r="L20" s="169"/>
    </row>
    <row r="21" spans="1:12" x14ac:dyDescent="0.2">
      <c r="A21" s="2134"/>
      <c r="B21" s="2134"/>
      <c r="C21" s="2134"/>
      <c r="D21" s="12"/>
      <c r="E21" s="12"/>
      <c r="G21" s="12"/>
      <c r="K21" s="169"/>
      <c r="L21" s="169"/>
    </row>
    <row r="22" spans="1:12" x14ac:dyDescent="0.2">
      <c r="A22" s="3331"/>
      <c r="B22" s="3331"/>
      <c r="C22" s="3331"/>
      <c r="D22" s="3375"/>
      <c r="E22" s="3375"/>
      <c r="F22" s="3375"/>
      <c r="G22" s="12"/>
      <c r="K22" s="169"/>
      <c r="L22" s="169"/>
    </row>
    <row r="23" spans="1:12" x14ac:dyDescent="0.2">
      <c r="A23" s="1225"/>
      <c r="B23" s="1225"/>
      <c r="C23" s="1225"/>
      <c r="K23" s="169"/>
      <c r="L23" s="169"/>
    </row>
  </sheetData>
  <mergeCells count="17">
    <mergeCell ref="F10:G10"/>
    <mergeCell ref="A1:H1"/>
    <mergeCell ref="A3:H3"/>
    <mergeCell ref="A5:H5"/>
    <mergeCell ref="B9:E9"/>
    <mergeCell ref="F9:G9"/>
    <mergeCell ref="A20:C20"/>
    <mergeCell ref="D20:F20"/>
    <mergeCell ref="A22:C22"/>
    <mergeCell ref="D22:F22"/>
    <mergeCell ref="F11:G11"/>
    <mergeCell ref="F12:G12"/>
    <mergeCell ref="F13:G13"/>
    <mergeCell ref="F14:G14"/>
    <mergeCell ref="F15:G15"/>
    <mergeCell ref="A18:C18"/>
    <mergeCell ref="D18:F18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N58"/>
  <sheetViews>
    <sheetView workbookViewId="0"/>
  </sheetViews>
  <sheetFormatPr defaultRowHeight="12.75" x14ac:dyDescent="0.2"/>
  <cols>
    <col min="1" max="16384" width="9.140625" style="2775"/>
  </cols>
  <sheetData>
    <row r="2" spans="1:14" ht="15.75" x14ac:dyDescent="0.25">
      <c r="A2" s="3250" t="s">
        <v>2267</v>
      </c>
      <c r="B2" s="3250"/>
      <c r="C2" s="3250"/>
      <c r="D2" s="3250"/>
      <c r="E2" s="3250"/>
      <c r="F2" s="3250"/>
      <c r="G2" s="3250"/>
      <c r="H2" s="3250"/>
      <c r="I2" s="3250"/>
      <c r="J2" s="3250"/>
      <c r="K2" s="3250"/>
      <c r="L2" s="3250"/>
      <c r="M2" s="3250"/>
      <c r="N2" s="3250"/>
    </row>
    <row r="4" spans="1:14" x14ac:dyDescent="0.2">
      <c r="A4" s="2776" t="s">
        <v>1453</v>
      </c>
      <c r="B4" s="3249" t="s">
        <v>2269</v>
      </c>
      <c r="C4" s="3249"/>
      <c r="D4" s="3249"/>
      <c r="E4" s="3249"/>
      <c r="F4" s="3249"/>
      <c r="G4" s="2776" t="s">
        <v>2144</v>
      </c>
      <c r="H4" s="2777" t="s">
        <v>2145</v>
      </c>
      <c r="I4" s="2777"/>
      <c r="J4" s="2777"/>
      <c r="K4" s="2777"/>
      <c r="L4" s="2777"/>
      <c r="M4" s="2777"/>
      <c r="N4" s="2777"/>
    </row>
    <row r="5" spans="1:14" x14ac:dyDescent="0.2">
      <c r="A5" s="2778" t="s">
        <v>2268</v>
      </c>
      <c r="B5" s="2779" t="s">
        <v>2270</v>
      </c>
      <c r="C5" s="2779"/>
      <c r="D5" s="2780"/>
      <c r="E5" s="2780"/>
      <c r="F5" s="2780"/>
      <c r="G5" s="2776">
        <v>910</v>
      </c>
      <c r="H5" s="2777" t="s">
        <v>1521</v>
      </c>
      <c r="I5" s="2777"/>
      <c r="J5" s="2777"/>
      <c r="K5" s="2777"/>
      <c r="L5" s="2777"/>
      <c r="M5" s="2777"/>
      <c r="N5" s="2777"/>
    </row>
    <row r="6" spans="1:14" x14ac:dyDescent="0.2">
      <c r="A6" s="2776" t="s">
        <v>1454</v>
      </c>
      <c r="B6" s="2780" t="s">
        <v>2271</v>
      </c>
      <c r="C6" s="2780"/>
      <c r="D6" s="2780"/>
      <c r="E6" s="2780"/>
      <c r="F6" s="2780"/>
      <c r="G6" s="2776">
        <v>911</v>
      </c>
      <c r="H6" s="2777" t="s">
        <v>1522</v>
      </c>
      <c r="I6" s="2777"/>
      <c r="J6" s="2777"/>
      <c r="K6" s="2777"/>
      <c r="L6" s="2777"/>
      <c r="M6" s="2777"/>
      <c r="N6" s="2777"/>
    </row>
    <row r="7" spans="1:14" x14ac:dyDescent="0.2">
      <c r="A7" s="2776" t="s">
        <v>2146</v>
      </c>
      <c r="B7" s="3251" t="s">
        <v>2272</v>
      </c>
      <c r="C7" s="3251"/>
      <c r="D7" s="3251"/>
      <c r="E7" s="3251"/>
      <c r="F7" s="3251"/>
      <c r="G7" s="2776">
        <v>912</v>
      </c>
      <c r="H7" s="2777" t="s">
        <v>2147</v>
      </c>
      <c r="I7" s="2780"/>
      <c r="J7" s="2780"/>
      <c r="K7" s="2780"/>
      <c r="L7" s="2777"/>
      <c r="M7" s="2777"/>
      <c r="N7" s="2777"/>
    </row>
    <row r="8" spans="1:14" x14ac:dyDescent="0.2">
      <c r="A8" s="2776" t="s">
        <v>1451</v>
      </c>
      <c r="B8" s="2780" t="s">
        <v>2148</v>
      </c>
      <c r="C8" s="2780"/>
      <c r="D8" s="2780"/>
      <c r="E8" s="2780"/>
      <c r="F8" s="2780"/>
      <c r="G8" s="2776">
        <v>913</v>
      </c>
      <c r="H8" s="2780" t="s">
        <v>2149</v>
      </c>
      <c r="I8" s="2780"/>
      <c r="J8" s="2780"/>
      <c r="K8" s="2780"/>
      <c r="L8" s="2780"/>
      <c r="M8" s="2780"/>
      <c r="N8" s="2780"/>
    </row>
    <row r="9" spans="1:14" x14ac:dyDescent="0.2">
      <c r="A9" s="2781" t="s">
        <v>1456</v>
      </c>
      <c r="B9" s="2780" t="s">
        <v>2150</v>
      </c>
      <c r="C9" s="2780"/>
      <c r="D9" s="2780"/>
      <c r="E9" s="2780"/>
      <c r="F9" s="2780"/>
      <c r="G9" s="2776">
        <v>914</v>
      </c>
      <c r="H9" s="2780" t="s">
        <v>2151</v>
      </c>
      <c r="L9" s="2780"/>
      <c r="M9" s="2780"/>
      <c r="N9" s="2780"/>
    </row>
    <row r="10" spans="1:14" x14ac:dyDescent="0.2">
      <c r="A10" s="2781" t="s">
        <v>1480</v>
      </c>
      <c r="B10" s="2780" t="s">
        <v>2152</v>
      </c>
      <c r="C10" s="2780"/>
      <c r="D10" s="2780"/>
      <c r="E10" s="2780"/>
      <c r="F10" s="2780"/>
      <c r="G10" s="2776">
        <v>916</v>
      </c>
      <c r="H10" s="2782" t="s">
        <v>2153</v>
      </c>
      <c r="I10" s="2780"/>
      <c r="J10" s="2780"/>
      <c r="K10" s="2780"/>
    </row>
    <row r="11" spans="1:14" x14ac:dyDescent="0.2">
      <c r="A11" s="2781" t="s">
        <v>1482</v>
      </c>
      <c r="B11" s="2780" t="s">
        <v>2154</v>
      </c>
      <c r="C11" s="2780"/>
      <c r="D11" s="2780"/>
      <c r="E11" s="2780"/>
      <c r="F11" s="2780"/>
      <c r="G11" s="2776">
        <v>917</v>
      </c>
      <c r="H11" s="2780" t="s">
        <v>1526</v>
      </c>
      <c r="I11" s="2780"/>
      <c r="J11" s="2780"/>
      <c r="K11" s="2780"/>
      <c r="L11" s="2780"/>
      <c r="M11" s="2780"/>
      <c r="N11" s="2780"/>
    </row>
    <row r="12" spans="1:14" x14ac:dyDescent="0.2">
      <c r="A12" s="2781" t="s">
        <v>1462</v>
      </c>
      <c r="B12" s="2780" t="s">
        <v>2155</v>
      </c>
      <c r="C12" s="2780"/>
      <c r="D12" s="2780"/>
      <c r="E12" s="2780"/>
      <c r="F12" s="2780"/>
      <c r="G12" s="2776">
        <v>919</v>
      </c>
      <c r="H12" s="2780" t="s">
        <v>1527</v>
      </c>
      <c r="I12" s="2780"/>
      <c r="J12" s="2780"/>
      <c r="K12" s="2780"/>
      <c r="L12" s="2780"/>
      <c r="M12" s="2780"/>
      <c r="N12" s="2780"/>
    </row>
    <row r="13" spans="1:14" x14ac:dyDescent="0.2">
      <c r="A13" s="2781" t="s">
        <v>1464</v>
      </c>
      <c r="B13" s="2780" t="s">
        <v>2156</v>
      </c>
      <c r="C13" s="2780"/>
      <c r="D13" s="2780"/>
      <c r="E13" s="2780"/>
      <c r="F13" s="2780"/>
      <c r="G13" s="2776">
        <v>920</v>
      </c>
      <c r="H13" s="2780" t="s">
        <v>1528</v>
      </c>
      <c r="I13" s="2777"/>
      <c r="J13" s="2777"/>
      <c r="K13" s="2777"/>
      <c r="L13" s="2780"/>
      <c r="M13" s="2780"/>
      <c r="N13" s="2780"/>
    </row>
    <row r="14" spans="1:14" x14ac:dyDescent="0.2">
      <c r="A14" s="2781" t="s">
        <v>1466</v>
      </c>
      <c r="B14" s="2780" t="s">
        <v>2157</v>
      </c>
      <c r="C14" s="2780"/>
      <c r="D14" s="2780"/>
      <c r="E14" s="2780"/>
      <c r="F14" s="2780"/>
      <c r="G14" s="2776">
        <v>921</v>
      </c>
      <c r="H14" s="2777" t="s">
        <v>2158</v>
      </c>
      <c r="I14" s="2780"/>
      <c r="J14" s="2780"/>
      <c r="K14" s="2780"/>
      <c r="L14" s="2777"/>
      <c r="M14" s="2780"/>
      <c r="N14" s="2780"/>
    </row>
    <row r="15" spans="1:14" x14ac:dyDescent="0.2">
      <c r="A15" s="2781" t="s">
        <v>1468</v>
      </c>
      <c r="B15" s="2780" t="s">
        <v>2159</v>
      </c>
      <c r="C15" s="2780"/>
      <c r="D15" s="2780"/>
      <c r="E15" s="2780"/>
      <c r="F15" s="2780"/>
      <c r="G15" s="2776">
        <v>923</v>
      </c>
      <c r="H15" s="2780" t="s">
        <v>2160</v>
      </c>
      <c r="I15" s="2780"/>
      <c r="J15" s="2780"/>
      <c r="K15" s="2780"/>
      <c r="L15" s="2780"/>
      <c r="M15" s="2780"/>
      <c r="N15" s="2780"/>
    </row>
    <row r="16" spans="1:14" x14ac:dyDescent="0.2">
      <c r="A16" s="2781" t="s">
        <v>1470</v>
      </c>
      <c r="B16" s="2780" t="s">
        <v>2161</v>
      </c>
      <c r="C16" s="2780"/>
      <c r="D16" s="2780"/>
      <c r="E16" s="2780"/>
      <c r="F16" s="2780"/>
      <c r="G16" s="2776">
        <v>924</v>
      </c>
      <c r="H16" s="2780" t="s">
        <v>1530</v>
      </c>
      <c r="I16" s="2780"/>
      <c r="J16" s="2780"/>
      <c r="K16" s="2780"/>
      <c r="L16" s="2780"/>
      <c r="M16" s="2780"/>
      <c r="N16" s="2780"/>
    </row>
    <row r="17" spans="1:14" x14ac:dyDescent="0.2">
      <c r="A17" s="2781" t="s">
        <v>1472</v>
      </c>
      <c r="B17" s="2780" t="s">
        <v>2162</v>
      </c>
      <c r="C17" s="2780"/>
      <c r="D17" s="2780"/>
      <c r="E17" s="2780"/>
      <c r="F17" s="2780"/>
      <c r="G17" s="2776">
        <v>925</v>
      </c>
      <c r="H17" s="2780" t="s">
        <v>2163</v>
      </c>
      <c r="I17" s="2780"/>
      <c r="J17" s="2780"/>
      <c r="K17" s="2780"/>
      <c r="L17" s="2780"/>
      <c r="M17" s="2780"/>
      <c r="N17" s="2780"/>
    </row>
    <row r="18" spans="1:14" x14ac:dyDescent="0.2">
      <c r="A18" s="2781" t="s">
        <v>1484</v>
      </c>
      <c r="B18" s="2780" t="s">
        <v>2164</v>
      </c>
      <c r="C18" s="2780"/>
      <c r="D18" s="2780"/>
      <c r="E18" s="2780"/>
      <c r="F18" s="2780"/>
      <c r="G18" s="2776">
        <v>926</v>
      </c>
      <c r="H18" s="2780" t="s">
        <v>1552</v>
      </c>
      <c r="I18" s="2780"/>
      <c r="J18" s="2780"/>
      <c r="K18" s="2780"/>
      <c r="L18" s="2780"/>
      <c r="M18" s="2780"/>
      <c r="N18" s="2780"/>
    </row>
    <row r="19" spans="1:14" x14ac:dyDescent="0.2">
      <c r="A19" s="2781" t="s">
        <v>1486</v>
      </c>
      <c r="B19" s="2780" t="s">
        <v>2165</v>
      </c>
      <c r="C19" s="2780"/>
      <c r="D19" s="2780"/>
      <c r="E19" s="2780"/>
      <c r="F19" s="2780"/>
      <c r="G19" s="2776">
        <v>931</v>
      </c>
      <c r="H19" s="2780" t="s">
        <v>1553</v>
      </c>
      <c r="I19" s="2780"/>
      <c r="J19" s="2780"/>
      <c r="K19" s="2780"/>
      <c r="L19" s="2780"/>
      <c r="M19" s="2780"/>
      <c r="N19" s="2780"/>
    </row>
    <row r="20" spans="1:14" x14ac:dyDescent="0.2">
      <c r="A20" s="2781" t="s">
        <v>1488</v>
      </c>
      <c r="B20" s="2780" t="s">
        <v>2166</v>
      </c>
      <c r="C20" s="2780"/>
      <c r="D20" s="2780"/>
      <c r="E20" s="2780"/>
      <c r="F20" s="2780"/>
      <c r="G20" s="2776">
        <v>932</v>
      </c>
      <c r="H20" s="2780" t="s">
        <v>2167</v>
      </c>
      <c r="I20" s="2780"/>
      <c r="J20" s="2780"/>
      <c r="K20" s="2780"/>
      <c r="L20" s="2780"/>
      <c r="M20" s="2780"/>
      <c r="N20" s="2780"/>
    </row>
    <row r="21" spans="1:14" x14ac:dyDescent="0.2">
      <c r="A21" s="2781" t="s">
        <v>2168</v>
      </c>
      <c r="B21" s="2780" t="s">
        <v>2169</v>
      </c>
      <c r="C21" s="2780"/>
      <c r="D21" s="2780"/>
      <c r="E21" s="2780"/>
      <c r="F21" s="2780"/>
      <c r="G21" s="2776">
        <v>934</v>
      </c>
      <c r="H21" s="2780" t="s">
        <v>1555</v>
      </c>
      <c r="I21" s="2780"/>
      <c r="J21" s="2780"/>
      <c r="K21" s="2780"/>
      <c r="L21" s="2780"/>
      <c r="M21" s="2780"/>
      <c r="N21" s="2780"/>
    </row>
    <row r="22" spans="1:14" x14ac:dyDescent="0.2">
      <c r="A22" s="2781" t="s">
        <v>1490</v>
      </c>
      <c r="B22" s="2780" t="s">
        <v>2170</v>
      </c>
      <c r="C22" s="2780"/>
      <c r="D22" s="2780"/>
      <c r="E22" s="2780"/>
      <c r="F22" s="2780"/>
      <c r="L22" s="2780"/>
      <c r="M22" s="2780"/>
      <c r="N22" s="2780"/>
    </row>
    <row r="23" spans="1:14" x14ac:dyDescent="0.2">
      <c r="A23" s="2781" t="s">
        <v>1458</v>
      </c>
      <c r="B23" s="2780" t="s">
        <v>2171</v>
      </c>
      <c r="C23" s="2780"/>
      <c r="D23" s="2780"/>
      <c r="E23" s="2780"/>
      <c r="F23" s="2780"/>
      <c r="G23" s="2776"/>
      <c r="H23" s="2780"/>
      <c r="I23" s="2780"/>
      <c r="J23" s="2780"/>
      <c r="K23" s="2780"/>
      <c r="L23" s="2780"/>
      <c r="M23" s="2780"/>
      <c r="N23" s="2780"/>
    </row>
    <row r="24" spans="1:14" x14ac:dyDescent="0.2">
      <c r="A24" s="2783" t="s">
        <v>1475</v>
      </c>
      <c r="B24" s="2779" t="s">
        <v>2172</v>
      </c>
      <c r="C24" s="2779"/>
      <c r="D24" s="2780"/>
      <c r="E24" s="2780"/>
      <c r="F24" s="2780"/>
      <c r="G24" s="2776"/>
      <c r="H24" s="2780"/>
      <c r="I24" s="2780"/>
      <c r="J24" s="2780"/>
      <c r="K24" s="2780"/>
      <c r="L24" s="2780"/>
      <c r="M24" s="2780"/>
      <c r="N24" s="2780"/>
    </row>
    <row r="25" spans="1:14" x14ac:dyDescent="0.2">
      <c r="G25" s="2776"/>
      <c r="H25" s="2780"/>
      <c r="I25" s="2782"/>
      <c r="J25" s="2782"/>
      <c r="K25" s="2782"/>
      <c r="L25" s="2782"/>
      <c r="M25" s="2782"/>
      <c r="N25" s="2782"/>
    </row>
    <row r="26" spans="1:14" x14ac:dyDescent="0.2">
      <c r="A26" s="2784"/>
      <c r="B26" s="2782"/>
      <c r="C26" s="2782"/>
      <c r="D26" s="2782"/>
      <c r="E26" s="2782"/>
      <c r="F26" s="2782"/>
      <c r="G26" s="2782"/>
      <c r="H26" s="2782"/>
      <c r="I26" s="2776"/>
      <c r="J26" s="3249"/>
      <c r="K26" s="3249"/>
      <c r="L26" s="3249"/>
      <c r="M26" s="3249"/>
      <c r="N26" s="2782"/>
    </row>
    <row r="27" spans="1:14" x14ac:dyDescent="0.2">
      <c r="A27" s="2776" t="s">
        <v>168</v>
      </c>
      <c r="B27" s="2780" t="s">
        <v>2173</v>
      </c>
      <c r="C27" s="2780"/>
      <c r="D27" s="2780"/>
      <c r="E27" s="2780"/>
      <c r="F27" s="2780"/>
      <c r="G27" s="2780"/>
      <c r="H27" s="2780"/>
      <c r="I27" s="2776"/>
      <c r="J27" s="3249"/>
      <c r="K27" s="3249"/>
      <c r="L27" s="3249"/>
      <c r="M27" s="3249"/>
      <c r="N27" s="2782"/>
    </row>
    <row r="28" spans="1:14" x14ac:dyDescent="0.2">
      <c r="A28" s="2776" t="s">
        <v>172</v>
      </c>
      <c r="B28" s="2780" t="s">
        <v>2174</v>
      </c>
      <c r="C28" s="2780"/>
      <c r="D28" s="2780"/>
      <c r="E28" s="2780"/>
      <c r="F28" s="2780"/>
      <c r="G28" s="2780"/>
      <c r="H28" s="2780"/>
      <c r="I28" s="2776"/>
      <c r="J28" s="3249"/>
      <c r="K28" s="3249"/>
      <c r="L28" s="3249"/>
      <c r="M28" s="2777"/>
      <c r="N28" s="2777"/>
    </row>
    <row r="29" spans="1:14" x14ac:dyDescent="0.2">
      <c r="A29" s="2776" t="s">
        <v>173</v>
      </c>
      <c r="B29" s="2780" t="s">
        <v>2175</v>
      </c>
      <c r="C29" s="2780"/>
      <c r="D29" s="2780"/>
      <c r="E29" s="2780"/>
      <c r="F29" s="2780"/>
      <c r="G29" s="2780"/>
      <c r="H29" s="2780"/>
      <c r="I29" s="2777"/>
      <c r="J29" s="2777"/>
      <c r="K29" s="2777"/>
      <c r="L29" s="2782"/>
      <c r="M29" s="2782"/>
      <c r="N29" s="2782"/>
    </row>
    <row r="30" spans="1:14" x14ac:dyDescent="0.2">
      <c r="A30" s="2776" t="s">
        <v>184</v>
      </c>
      <c r="B30" s="2777" t="s">
        <v>2176</v>
      </c>
      <c r="C30" s="2777"/>
      <c r="D30" s="2777"/>
      <c r="E30" s="2777"/>
      <c r="F30" s="2777"/>
      <c r="G30" s="2777"/>
      <c r="H30" s="2777"/>
      <c r="I30" s="2780"/>
      <c r="J30" s="2780"/>
      <c r="K30" s="2780"/>
      <c r="L30" s="2782"/>
      <c r="M30" s="2782"/>
      <c r="N30" s="2782"/>
    </row>
    <row r="31" spans="1:14" x14ac:dyDescent="0.2">
      <c r="A31" s="2776" t="s">
        <v>175</v>
      </c>
      <c r="B31" s="2780" t="s">
        <v>2177</v>
      </c>
      <c r="C31" s="2780"/>
      <c r="D31" s="2780"/>
      <c r="E31" s="2780"/>
      <c r="F31" s="2780"/>
      <c r="G31" s="2780"/>
      <c r="H31" s="2780"/>
      <c r="I31" s="2780"/>
      <c r="J31" s="2780"/>
      <c r="K31" s="2780"/>
      <c r="L31" s="2782"/>
      <c r="M31" s="2782"/>
      <c r="N31" s="2782"/>
    </row>
    <row r="32" spans="1:14" x14ac:dyDescent="0.2">
      <c r="A32" s="2776" t="s">
        <v>169</v>
      </c>
      <c r="B32" s="2780" t="s">
        <v>2178</v>
      </c>
      <c r="C32" s="2780"/>
      <c r="D32" s="2780"/>
      <c r="E32" s="2780"/>
      <c r="F32" s="2780"/>
      <c r="G32" s="2780"/>
      <c r="H32" s="2780"/>
      <c r="I32" s="2780"/>
      <c r="J32" s="2780"/>
      <c r="K32" s="2780"/>
      <c r="L32" s="2782"/>
      <c r="M32" s="2782"/>
      <c r="N32" s="2782"/>
    </row>
    <row r="33" spans="1:14" x14ac:dyDescent="0.2">
      <c r="A33" s="2776" t="s">
        <v>179</v>
      </c>
      <c r="B33" s="2780" t="s">
        <v>2179</v>
      </c>
      <c r="C33" s="2780"/>
      <c r="D33" s="2780"/>
      <c r="E33" s="2780"/>
      <c r="F33" s="2780"/>
      <c r="G33" s="2780"/>
      <c r="H33" s="2780"/>
      <c r="I33" s="2780"/>
      <c r="J33" s="2780"/>
      <c r="K33" s="2780"/>
      <c r="L33" s="2782"/>
      <c r="M33" s="2782"/>
      <c r="N33" s="2782"/>
    </row>
    <row r="34" spans="1:14" x14ac:dyDescent="0.2">
      <c r="A34" s="2776" t="s">
        <v>180</v>
      </c>
      <c r="B34" s="2780" t="s">
        <v>2180</v>
      </c>
      <c r="C34" s="2780"/>
      <c r="D34" s="2780"/>
      <c r="E34" s="2780"/>
      <c r="F34" s="2780"/>
      <c r="G34" s="2780"/>
      <c r="H34" s="2780"/>
      <c r="I34" s="2782"/>
      <c r="J34" s="2782"/>
      <c r="K34" s="2782"/>
      <c r="L34" s="2782"/>
      <c r="M34" s="2782"/>
      <c r="N34" s="2782"/>
    </row>
    <row r="35" spans="1:14" x14ac:dyDescent="0.2">
      <c r="A35" s="2782"/>
      <c r="B35" s="2782"/>
      <c r="C35" s="2782"/>
      <c r="D35" s="2782"/>
      <c r="E35" s="2782"/>
      <c r="F35" s="2782"/>
      <c r="G35" s="2782"/>
      <c r="H35" s="2782"/>
      <c r="I35" s="2782"/>
      <c r="J35" s="2782"/>
      <c r="K35" s="2782"/>
      <c r="L35" s="2782"/>
      <c r="M35" s="2782"/>
      <c r="N35" s="2782"/>
    </row>
    <row r="36" spans="1:14" x14ac:dyDescent="0.2">
      <c r="A36" s="2782"/>
      <c r="B36" s="2782"/>
      <c r="C36" s="2782"/>
      <c r="D36" s="2782"/>
      <c r="E36" s="2782"/>
      <c r="F36" s="2782"/>
      <c r="G36" s="2782"/>
      <c r="H36" s="2782"/>
      <c r="I36" s="2782"/>
      <c r="J36" s="2782"/>
      <c r="K36" s="2782"/>
      <c r="L36" s="2782"/>
      <c r="M36" s="2782"/>
      <c r="N36" s="2782"/>
    </row>
    <row r="37" spans="1:14" x14ac:dyDescent="0.2">
      <c r="A37" s="2782"/>
      <c r="B37" s="2782"/>
      <c r="C37" s="2782"/>
      <c r="D37" s="2782"/>
      <c r="E37" s="2782"/>
      <c r="F37" s="2782"/>
      <c r="G37" s="2782"/>
      <c r="H37" s="2782"/>
      <c r="I37" s="2782"/>
      <c r="J37" s="2782"/>
      <c r="K37" s="2782"/>
      <c r="L37" s="2782"/>
      <c r="M37" s="2782"/>
      <c r="N37" s="2782"/>
    </row>
    <row r="38" spans="1:14" x14ac:dyDescent="0.2">
      <c r="A38" s="2782"/>
      <c r="B38" s="2782"/>
      <c r="C38" s="2782"/>
      <c r="D38" s="2782"/>
      <c r="E38" s="2782"/>
      <c r="F38" s="2782"/>
      <c r="G38" s="2782"/>
      <c r="H38" s="2782"/>
      <c r="I38" s="2782"/>
      <c r="J38" s="2782"/>
      <c r="K38" s="2782"/>
      <c r="L38" s="2782"/>
      <c r="M38" s="2782"/>
      <c r="N38" s="2782"/>
    </row>
    <row r="39" spans="1:14" x14ac:dyDescent="0.2">
      <c r="A39" s="2782"/>
      <c r="B39" s="2782"/>
      <c r="C39" s="2782"/>
      <c r="D39" s="2782"/>
      <c r="E39" s="2782"/>
      <c r="F39" s="2782"/>
      <c r="G39" s="2782"/>
      <c r="H39" s="2782"/>
      <c r="I39" s="2782"/>
      <c r="J39" s="2782"/>
      <c r="K39" s="2782"/>
      <c r="L39" s="2782"/>
      <c r="M39" s="2782"/>
      <c r="N39" s="2782"/>
    </row>
    <row r="40" spans="1:14" x14ac:dyDescent="0.2">
      <c r="A40" s="2782"/>
      <c r="B40" s="2782"/>
      <c r="C40" s="2782"/>
      <c r="D40" s="2782"/>
      <c r="E40" s="2782"/>
      <c r="F40" s="2782"/>
      <c r="G40" s="2782"/>
      <c r="H40" s="2782"/>
      <c r="I40" s="2782"/>
      <c r="J40" s="2782"/>
      <c r="K40" s="2782"/>
      <c r="L40" s="2782"/>
      <c r="M40" s="2782"/>
      <c r="N40" s="2782"/>
    </row>
    <row r="41" spans="1:14" x14ac:dyDescent="0.2">
      <c r="A41" s="2782"/>
      <c r="B41" s="2782"/>
      <c r="C41" s="2782"/>
      <c r="D41" s="2782"/>
      <c r="E41" s="2782"/>
      <c r="F41" s="2782"/>
      <c r="G41" s="2782"/>
      <c r="H41" s="2782"/>
      <c r="I41" s="2782"/>
      <c r="J41" s="2782"/>
      <c r="K41" s="2782"/>
      <c r="L41" s="2782"/>
      <c r="M41" s="2782"/>
      <c r="N41" s="2782"/>
    </row>
    <row r="42" spans="1:14" x14ac:dyDescent="0.2">
      <c r="A42" s="2782"/>
      <c r="B42" s="2782"/>
      <c r="C42" s="2782"/>
      <c r="D42" s="2782"/>
      <c r="E42" s="2782"/>
      <c r="F42" s="2782"/>
      <c r="G42" s="2782"/>
      <c r="H42" s="2782"/>
      <c r="I42" s="2782"/>
      <c r="J42" s="2782"/>
      <c r="K42" s="2782"/>
      <c r="L42" s="2782"/>
      <c r="M42" s="2782"/>
      <c r="N42" s="2782"/>
    </row>
    <row r="43" spans="1:14" x14ac:dyDescent="0.2">
      <c r="A43" s="2782"/>
      <c r="B43" s="2782"/>
      <c r="C43" s="2782"/>
      <c r="D43" s="2782"/>
      <c r="E43" s="2782"/>
      <c r="F43" s="2782"/>
      <c r="G43" s="2782"/>
      <c r="H43" s="2782"/>
      <c r="I43" s="2782"/>
      <c r="J43" s="2782"/>
      <c r="K43" s="2782"/>
      <c r="L43" s="2782"/>
      <c r="M43" s="2782"/>
      <c r="N43" s="2782"/>
    </row>
    <row r="44" spans="1:14" x14ac:dyDescent="0.2">
      <c r="A44" s="2782"/>
      <c r="B44" s="2782"/>
      <c r="C44" s="2782"/>
      <c r="D44" s="2782"/>
      <c r="E44" s="2782"/>
      <c r="F44" s="2782"/>
      <c r="G44" s="2782"/>
      <c r="H44" s="2782"/>
      <c r="I44" s="2782"/>
      <c r="J44" s="2782"/>
      <c r="K44" s="2782"/>
      <c r="L44" s="2782"/>
      <c r="M44" s="2782"/>
      <c r="N44" s="2782"/>
    </row>
    <row r="45" spans="1:14" x14ac:dyDescent="0.2">
      <c r="A45" s="2782"/>
      <c r="B45" s="2782"/>
      <c r="C45" s="2782"/>
      <c r="D45" s="2782"/>
      <c r="E45" s="2782"/>
      <c r="F45" s="2782"/>
      <c r="G45" s="2782"/>
      <c r="H45" s="2782"/>
      <c r="I45" s="2782"/>
      <c r="J45" s="2782"/>
      <c r="K45" s="2782"/>
      <c r="L45" s="2782"/>
      <c r="M45" s="2782"/>
      <c r="N45" s="2782"/>
    </row>
    <row r="46" spans="1:14" x14ac:dyDescent="0.2">
      <c r="A46" s="2782"/>
      <c r="B46" s="2782"/>
      <c r="C46" s="2782"/>
      <c r="D46" s="2782"/>
      <c r="E46" s="2782"/>
      <c r="F46" s="2782"/>
      <c r="G46" s="2782"/>
      <c r="H46" s="2782"/>
      <c r="I46" s="2782"/>
      <c r="J46" s="2782"/>
      <c r="K46" s="2782"/>
      <c r="L46" s="2782"/>
      <c r="M46" s="2782"/>
      <c r="N46" s="2782"/>
    </row>
    <row r="47" spans="1:14" x14ac:dyDescent="0.2">
      <c r="A47" s="2782"/>
      <c r="B47" s="2782"/>
      <c r="C47" s="2782"/>
      <c r="D47" s="2782"/>
      <c r="E47" s="2782"/>
      <c r="F47" s="2782"/>
      <c r="G47" s="2782"/>
      <c r="H47" s="2782"/>
      <c r="I47" s="2782"/>
      <c r="J47" s="2782"/>
      <c r="K47" s="2782"/>
      <c r="L47" s="2782"/>
      <c r="M47" s="2782"/>
      <c r="N47" s="2782"/>
    </row>
    <row r="48" spans="1:14" x14ac:dyDescent="0.2">
      <c r="A48" s="2782"/>
      <c r="B48" s="2782"/>
      <c r="C48" s="2782"/>
      <c r="D48" s="2782"/>
      <c r="E48" s="2782"/>
      <c r="F48" s="2782"/>
      <c r="G48" s="2782"/>
      <c r="H48" s="2782"/>
      <c r="I48" s="2782"/>
      <c r="J48" s="2782"/>
      <c r="K48" s="2782"/>
      <c r="L48" s="2782"/>
      <c r="M48" s="2782"/>
      <c r="N48" s="2782"/>
    </row>
    <row r="49" spans="1:14" x14ac:dyDescent="0.2">
      <c r="A49" s="2782"/>
      <c r="B49" s="2782"/>
      <c r="C49" s="2782"/>
      <c r="D49" s="2782"/>
      <c r="E49" s="2782"/>
      <c r="F49" s="2782"/>
      <c r="G49" s="2782"/>
      <c r="H49" s="2782"/>
      <c r="I49" s="2782"/>
      <c r="J49" s="2782"/>
      <c r="K49" s="2782"/>
      <c r="L49" s="2782"/>
      <c r="M49" s="2782"/>
      <c r="N49" s="2782"/>
    </row>
    <row r="50" spans="1:14" x14ac:dyDescent="0.2">
      <c r="A50" s="2782"/>
      <c r="B50" s="2782"/>
      <c r="C50" s="2782"/>
      <c r="D50" s="2782"/>
      <c r="E50" s="2782"/>
      <c r="F50" s="2782"/>
      <c r="G50" s="2782"/>
      <c r="H50" s="2782"/>
      <c r="I50" s="2782"/>
      <c r="J50" s="2782"/>
      <c r="K50" s="2782"/>
      <c r="L50" s="2782"/>
      <c r="M50" s="2782"/>
      <c r="N50" s="2782"/>
    </row>
    <row r="51" spans="1:14" x14ac:dyDescent="0.2">
      <c r="A51" s="2782"/>
      <c r="B51" s="2782"/>
      <c r="C51" s="2782"/>
      <c r="D51" s="2782"/>
      <c r="E51" s="2782"/>
      <c r="F51" s="2782"/>
      <c r="G51" s="2782"/>
      <c r="H51" s="2782"/>
      <c r="I51" s="2782"/>
      <c r="J51" s="2782"/>
      <c r="K51" s="2782"/>
      <c r="L51" s="2782"/>
      <c r="M51" s="2782"/>
      <c r="N51" s="2782"/>
    </row>
    <row r="52" spans="1:14" x14ac:dyDescent="0.2">
      <c r="A52" s="2782"/>
      <c r="B52" s="2782"/>
      <c r="C52" s="2782"/>
      <c r="D52" s="2782"/>
      <c r="E52" s="2782"/>
      <c r="F52" s="2782"/>
      <c r="G52" s="2782"/>
      <c r="H52" s="2782"/>
      <c r="I52" s="2782"/>
      <c r="J52" s="2782"/>
      <c r="K52" s="2782"/>
      <c r="L52" s="2782"/>
      <c r="M52" s="2782"/>
      <c r="N52" s="2782"/>
    </row>
    <row r="53" spans="1:14" x14ac:dyDescent="0.2">
      <c r="A53" s="2782"/>
      <c r="B53" s="2782"/>
      <c r="C53" s="2782"/>
      <c r="D53" s="2782"/>
      <c r="E53" s="2782"/>
      <c r="F53" s="2782"/>
      <c r="G53" s="2782"/>
      <c r="H53" s="2782"/>
      <c r="I53" s="2782"/>
      <c r="J53" s="2782"/>
      <c r="K53" s="2782"/>
      <c r="L53" s="2782"/>
      <c r="M53" s="2782"/>
      <c r="N53" s="2782"/>
    </row>
    <row r="54" spans="1:14" x14ac:dyDescent="0.2">
      <c r="A54" s="2782"/>
      <c r="B54" s="2782"/>
      <c r="C54" s="2782"/>
      <c r="D54" s="2782"/>
      <c r="E54" s="2782"/>
      <c r="F54" s="2782"/>
      <c r="G54" s="2782"/>
      <c r="H54" s="2782"/>
      <c r="I54" s="2782"/>
      <c r="J54" s="2782"/>
      <c r="K54" s="2782"/>
      <c r="L54" s="2782"/>
      <c r="M54" s="2782"/>
      <c r="N54" s="2782"/>
    </row>
    <row r="55" spans="1:14" x14ac:dyDescent="0.2">
      <c r="A55" s="2782"/>
      <c r="B55" s="2782"/>
      <c r="C55" s="2782"/>
      <c r="D55" s="2782"/>
      <c r="E55" s="2782"/>
      <c r="F55" s="2782"/>
      <c r="G55" s="2782"/>
      <c r="H55" s="2782"/>
      <c r="I55" s="2782"/>
      <c r="J55" s="2782"/>
      <c r="K55" s="2782"/>
      <c r="L55" s="2782"/>
      <c r="M55" s="2782"/>
      <c r="N55" s="2782"/>
    </row>
    <row r="56" spans="1:14" x14ac:dyDescent="0.2">
      <c r="A56" s="2782"/>
      <c r="B56" s="2782"/>
      <c r="C56" s="2782"/>
      <c r="D56" s="2782"/>
      <c r="E56" s="2782"/>
      <c r="F56" s="2782"/>
      <c r="G56" s="2782"/>
      <c r="H56" s="2782"/>
      <c r="I56" s="2782"/>
      <c r="J56" s="2782"/>
      <c r="K56" s="2782"/>
      <c r="L56" s="2782"/>
      <c r="M56" s="2782"/>
      <c r="N56" s="2782"/>
    </row>
    <row r="57" spans="1:14" x14ac:dyDescent="0.2">
      <c r="A57" s="2782"/>
      <c r="B57" s="2782"/>
      <c r="C57" s="2782"/>
      <c r="D57" s="2782"/>
      <c r="E57" s="2782"/>
      <c r="F57" s="2782"/>
      <c r="G57" s="2782"/>
      <c r="H57" s="2782"/>
      <c r="I57" s="2782"/>
      <c r="J57" s="2782"/>
      <c r="K57" s="2782"/>
      <c r="L57" s="2782"/>
      <c r="M57" s="2782"/>
      <c r="N57" s="2782"/>
    </row>
    <row r="58" spans="1:14" x14ac:dyDescent="0.2">
      <c r="A58" s="2782"/>
      <c r="B58" s="2782"/>
      <c r="C58" s="2782"/>
      <c r="D58" s="2782"/>
      <c r="E58" s="2782"/>
      <c r="F58" s="2782"/>
      <c r="G58" s="2782"/>
      <c r="H58" s="2782"/>
    </row>
  </sheetData>
  <mergeCells count="6">
    <mergeCell ref="J28:L28"/>
    <mergeCell ref="A2:N2"/>
    <mergeCell ref="B4:F4"/>
    <mergeCell ref="B7:F7"/>
    <mergeCell ref="J26:M26"/>
    <mergeCell ref="J27:M27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S173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7109375" style="12" bestFit="1" customWidth="1"/>
    <col min="2" max="2" width="3.5703125" style="13" customWidth="1"/>
    <col min="3" max="3" width="10" style="12" customWidth="1"/>
    <col min="4" max="4" width="45.140625" style="12" customWidth="1"/>
    <col min="5" max="5" width="10.5703125" style="12" customWidth="1"/>
    <col min="6" max="6" width="10.85546875" style="12" customWidth="1"/>
    <col min="7" max="7" width="12.140625" style="12" customWidth="1"/>
    <col min="8" max="8" width="10.7109375" style="13" customWidth="1"/>
    <col min="9" max="10" width="9.140625" style="12"/>
    <col min="11" max="11" width="15" style="12" customWidth="1"/>
    <col min="12" max="12" width="44" style="12" bestFit="1" customWidth="1"/>
    <col min="13" max="16384" width="9.140625" style="12"/>
  </cols>
  <sheetData>
    <row r="1" spans="1:11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3282"/>
      <c r="I1" s="829"/>
    </row>
    <row r="2" spans="1:11" ht="12.75" customHeight="1" x14ac:dyDescent="0.2">
      <c r="F2" s="122"/>
      <c r="G2" s="122"/>
      <c r="H2" s="769"/>
      <c r="I2" s="122"/>
    </row>
    <row r="3" spans="1:11" s="1" customFormat="1" ht="15.75" x14ac:dyDescent="0.25">
      <c r="A3" s="3314" t="s">
        <v>392</v>
      </c>
      <c r="B3" s="3314"/>
      <c r="C3" s="3314"/>
      <c r="D3" s="3314"/>
      <c r="E3" s="3314"/>
      <c r="F3" s="3314"/>
      <c r="G3" s="3314"/>
      <c r="H3" s="3314"/>
      <c r="I3" s="653"/>
    </row>
    <row r="4" spans="1:11" s="1" customFormat="1" ht="15.75" x14ac:dyDescent="0.25">
      <c r="B4" s="72"/>
      <c r="C4" s="72"/>
      <c r="D4" s="72"/>
      <c r="E4" s="72"/>
      <c r="F4" s="72"/>
      <c r="G4" s="72"/>
      <c r="H4" s="72"/>
      <c r="I4" s="654"/>
    </row>
    <row r="5" spans="1:11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  <c r="I5" s="757"/>
    </row>
    <row r="6" spans="1:11" s="6" customFormat="1" ht="12" thickBot="1" x14ac:dyDescent="0.25">
      <c r="B6" s="5"/>
      <c r="C6" s="5"/>
      <c r="D6" s="5"/>
      <c r="E6" s="8" t="s">
        <v>165</v>
      </c>
      <c r="F6" s="433"/>
      <c r="G6" s="49"/>
      <c r="H6" s="418"/>
      <c r="I6" s="418"/>
    </row>
    <row r="7" spans="1:11" s="10" customFormat="1" ht="12.75" customHeight="1" x14ac:dyDescent="0.2">
      <c r="B7" s="3356"/>
      <c r="C7" s="3351" t="s">
        <v>0</v>
      </c>
      <c r="D7" s="3348" t="s">
        <v>1</v>
      </c>
      <c r="E7" s="3342" t="s">
        <v>1577</v>
      </c>
      <c r="F7" s="787"/>
      <c r="G7" s="9"/>
      <c r="H7" s="9"/>
      <c r="I7" s="9"/>
      <c r="J7" s="9"/>
      <c r="K7" s="9"/>
    </row>
    <row r="8" spans="1:11" s="6" customFormat="1" ht="12.75" customHeight="1" thickBot="1" x14ac:dyDescent="0.25">
      <c r="B8" s="3356"/>
      <c r="C8" s="3352"/>
      <c r="D8" s="3350"/>
      <c r="E8" s="3343"/>
      <c r="F8" s="787"/>
      <c r="G8" s="418"/>
      <c r="H8" s="418"/>
      <c r="I8" s="418"/>
    </row>
    <row r="9" spans="1:11" s="6" customFormat="1" ht="13.5" customHeight="1" thickBot="1" x14ac:dyDescent="0.25">
      <c r="B9" s="73"/>
      <c r="C9" s="63" t="s">
        <v>2</v>
      </c>
      <c r="D9" s="56" t="s">
        <v>11</v>
      </c>
      <c r="E9" s="58">
        <f>SUM(E10:E18)</f>
        <v>58410.83</v>
      </c>
      <c r="F9" s="68"/>
      <c r="G9" s="640"/>
      <c r="H9" s="408"/>
      <c r="I9" s="418"/>
    </row>
    <row r="10" spans="1:11" s="6" customFormat="1" ht="12.75" customHeight="1" x14ac:dyDescent="0.2">
      <c r="B10" s="73"/>
      <c r="C10" s="87" t="s">
        <v>200</v>
      </c>
      <c r="D10" s="88" t="s">
        <v>901</v>
      </c>
      <c r="E10" s="134">
        <v>0</v>
      </c>
      <c r="F10" s="786"/>
      <c r="G10" s="478"/>
      <c r="H10" s="1513"/>
      <c r="I10" s="478"/>
      <c r="J10" s="1393"/>
      <c r="K10" s="640"/>
    </row>
    <row r="11" spans="1:11" s="14" customFormat="1" ht="12.75" customHeight="1" x14ac:dyDescent="0.2">
      <c r="B11" s="71"/>
      <c r="C11" s="74" t="s">
        <v>3</v>
      </c>
      <c r="D11" s="30" t="s">
        <v>8</v>
      </c>
      <c r="E11" s="188">
        <f>H24</f>
        <v>6000</v>
      </c>
      <c r="F11" s="70"/>
      <c r="G11" s="478"/>
      <c r="H11" s="1513"/>
      <c r="I11" s="478"/>
      <c r="J11" s="1393"/>
      <c r="K11" s="1043"/>
    </row>
    <row r="12" spans="1:11" s="14" customFormat="1" ht="12.75" customHeight="1" x14ac:dyDescent="0.2">
      <c r="B12" s="71"/>
      <c r="C12" s="75" t="s">
        <v>4</v>
      </c>
      <c r="D12" s="29" t="s">
        <v>9</v>
      </c>
      <c r="E12" s="189">
        <f>F31</f>
        <v>8426.2000000000007</v>
      </c>
      <c r="F12" s="70"/>
      <c r="G12" s="478"/>
      <c r="H12" s="1513"/>
      <c r="I12" s="478"/>
      <c r="J12" s="1393"/>
      <c r="K12" s="1043"/>
    </row>
    <row r="13" spans="1:11" s="14" customFormat="1" ht="12.75" customHeight="1" x14ac:dyDescent="0.2">
      <c r="B13" s="71"/>
      <c r="C13" s="74" t="s">
        <v>5</v>
      </c>
      <c r="D13" s="30" t="s">
        <v>10</v>
      </c>
      <c r="E13" s="275">
        <f>F94</f>
        <v>6364.63</v>
      </c>
      <c r="F13" s="70"/>
      <c r="G13" s="478"/>
      <c r="H13" s="1513"/>
      <c r="I13" s="478"/>
      <c r="J13" s="1393"/>
      <c r="K13" s="1043"/>
    </row>
    <row r="14" spans="1:11" s="14" customFormat="1" ht="12.75" customHeight="1" x14ac:dyDescent="0.2">
      <c r="B14" s="71"/>
      <c r="C14" s="77" t="s">
        <v>6</v>
      </c>
      <c r="D14" s="20" t="s">
        <v>12</v>
      </c>
      <c r="E14" s="190">
        <f>F122</f>
        <v>2300</v>
      </c>
      <c r="F14" s="775"/>
      <c r="G14" s="478"/>
      <c r="H14" s="1513"/>
      <c r="I14" s="478"/>
      <c r="J14" s="1393"/>
      <c r="K14" s="1043"/>
    </row>
    <row r="15" spans="1:11" s="14" customFormat="1" ht="12.75" customHeight="1" x14ac:dyDescent="0.2">
      <c r="B15" s="71"/>
      <c r="C15" s="77" t="s">
        <v>7</v>
      </c>
      <c r="D15" s="20" t="s">
        <v>13</v>
      </c>
      <c r="E15" s="190">
        <f>F131</f>
        <v>0</v>
      </c>
      <c r="F15" s="775"/>
      <c r="G15" s="478"/>
      <c r="H15" s="1513"/>
      <c r="I15" s="478"/>
      <c r="J15" s="1393"/>
      <c r="K15" s="1043"/>
    </row>
    <row r="16" spans="1:11" s="14" customFormat="1" ht="12.75" customHeight="1" x14ac:dyDescent="0.2">
      <c r="B16" s="71"/>
      <c r="C16" s="77" t="s">
        <v>189</v>
      </c>
      <c r="D16" s="20" t="s">
        <v>213</v>
      </c>
      <c r="E16" s="190">
        <f>F138</f>
        <v>15320</v>
      </c>
      <c r="F16" s="775"/>
      <c r="G16" s="478"/>
      <c r="H16" s="1513"/>
      <c r="I16" s="1623"/>
      <c r="J16" s="1393"/>
      <c r="K16" s="1043"/>
    </row>
    <row r="17" spans="1:17" s="14" customFormat="1" ht="12.75" customHeight="1" x14ac:dyDescent="0.2">
      <c r="B17" s="71"/>
      <c r="C17" s="77" t="s">
        <v>393</v>
      </c>
      <c r="D17" s="276" t="s">
        <v>394</v>
      </c>
      <c r="E17" s="190">
        <f>F151</f>
        <v>18000</v>
      </c>
      <c r="F17" s="775"/>
      <c r="G17" s="1623"/>
      <c r="H17" s="1513"/>
      <c r="I17" s="1623"/>
      <c r="J17" s="1393"/>
      <c r="K17" s="1043"/>
    </row>
    <row r="18" spans="1:17" s="14" customFormat="1" ht="12.75" customHeight="1" thickBot="1" x14ac:dyDescent="0.25">
      <c r="B18" s="71"/>
      <c r="C18" s="78" t="s">
        <v>395</v>
      </c>
      <c r="D18" s="79" t="s">
        <v>396</v>
      </c>
      <c r="E18" s="191">
        <f>F163</f>
        <v>2000</v>
      </c>
      <c r="F18" s="775"/>
      <c r="G18" s="1623"/>
      <c r="H18" s="1513"/>
      <c r="K18" s="1043"/>
    </row>
    <row r="19" spans="1:17" s="1" customFormat="1" ht="12.75" customHeight="1" x14ac:dyDescent="0.25">
      <c r="B19" s="3"/>
      <c r="C19" s="2"/>
      <c r="D19" s="2"/>
      <c r="E19" s="2"/>
      <c r="F19" s="2"/>
      <c r="G19" s="2"/>
      <c r="K19" s="1624"/>
    </row>
    <row r="20" spans="1:17" ht="18.75" customHeight="1" x14ac:dyDescent="0.2">
      <c r="B20" s="1211" t="s">
        <v>923</v>
      </c>
      <c r="C20" s="1211"/>
      <c r="D20" s="1211"/>
      <c r="E20" s="1211"/>
      <c r="F20" s="1211"/>
      <c r="G20" s="1211"/>
    </row>
    <row r="21" spans="1:17" ht="12.75" customHeight="1" thickBot="1" x14ac:dyDescent="0.25">
      <c r="B21" s="5"/>
      <c r="C21" s="5"/>
      <c r="D21" s="5"/>
      <c r="E21" s="5"/>
      <c r="F21" s="5"/>
      <c r="G21" s="5"/>
      <c r="H21" s="901" t="s">
        <v>165</v>
      </c>
    </row>
    <row r="22" spans="1:17" ht="12.75" customHeight="1" x14ac:dyDescent="0.2">
      <c r="A22" s="3332" t="s">
        <v>1453</v>
      </c>
      <c r="B22" s="3444" t="s">
        <v>166</v>
      </c>
      <c r="C22" s="3357" t="s">
        <v>397</v>
      </c>
      <c r="D22" s="3348" t="s">
        <v>182</v>
      </c>
      <c r="E22" s="3378" t="s">
        <v>177</v>
      </c>
      <c r="F22" s="3410" t="s">
        <v>176</v>
      </c>
      <c r="G22" s="3340" t="s">
        <v>1568</v>
      </c>
      <c r="H22" s="3342" t="s">
        <v>1454</v>
      </c>
      <c r="I22" s="122"/>
    </row>
    <row r="23" spans="1:17" ht="15" customHeight="1" thickBot="1" x14ac:dyDescent="0.25">
      <c r="A23" s="3333"/>
      <c r="B23" s="3445"/>
      <c r="C23" s="3365"/>
      <c r="D23" s="3350"/>
      <c r="E23" s="3379"/>
      <c r="F23" s="3411"/>
      <c r="G23" s="3341"/>
      <c r="H23" s="3343"/>
      <c r="I23" s="122"/>
    </row>
    <row r="24" spans="1:17" ht="15" customHeight="1" thickBot="1" x14ac:dyDescent="0.25">
      <c r="A24" s="193">
        <v>5720</v>
      </c>
      <c r="B24" s="277" t="s">
        <v>172</v>
      </c>
      <c r="C24" s="278" t="s">
        <v>175</v>
      </c>
      <c r="D24" s="279" t="s">
        <v>174</v>
      </c>
      <c r="E24" s="1108">
        <f>E25</f>
        <v>5727.9989999999998</v>
      </c>
      <c r="F24" s="1109">
        <f>F25</f>
        <v>272.00099999999998</v>
      </c>
      <c r="G24" s="193">
        <f>E24+F24</f>
        <v>6000</v>
      </c>
      <c r="H24" s="193">
        <f>H25</f>
        <v>6000</v>
      </c>
      <c r="I24" s="122"/>
    </row>
    <row r="25" spans="1:17" ht="12.75" customHeight="1" thickBot="1" x14ac:dyDescent="0.25">
      <c r="A25" s="285">
        <v>5720</v>
      </c>
      <c r="B25" s="280" t="s">
        <v>173</v>
      </c>
      <c r="C25" s="281" t="s">
        <v>398</v>
      </c>
      <c r="D25" s="282" t="s">
        <v>399</v>
      </c>
      <c r="E25" s="283">
        <v>5727.9989999999998</v>
      </c>
      <c r="F25" s="284">
        <v>272.00099999999998</v>
      </c>
      <c r="G25" s="945"/>
      <c r="H25" s="286">
        <v>6000</v>
      </c>
      <c r="I25" s="370"/>
    </row>
    <row r="26" spans="1:17" ht="12.75" customHeight="1" x14ac:dyDescent="0.2">
      <c r="B26" s="741"/>
      <c r="C26" s="741"/>
      <c r="D26" s="741"/>
      <c r="E26" s="741"/>
      <c r="F26" s="741"/>
      <c r="G26" s="741"/>
      <c r="H26" s="3107"/>
      <c r="I26" s="892"/>
      <c r="J26" s="122"/>
    </row>
    <row r="27" spans="1:17" ht="18" customHeight="1" x14ac:dyDescent="0.2">
      <c r="B27" s="110" t="s">
        <v>924</v>
      </c>
      <c r="C27" s="110"/>
      <c r="D27" s="110"/>
      <c r="E27" s="110"/>
      <c r="F27" s="110"/>
      <c r="G27" s="110"/>
      <c r="H27" s="236"/>
      <c r="J27" s="122"/>
    </row>
    <row r="28" spans="1:17" ht="12.75" customHeight="1" thickBot="1" x14ac:dyDescent="0.25">
      <c r="A28" s="68"/>
      <c r="B28" s="5"/>
      <c r="C28" s="5"/>
      <c r="D28" s="5"/>
      <c r="E28" s="34"/>
      <c r="F28" s="34"/>
      <c r="G28" s="433" t="s">
        <v>165</v>
      </c>
      <c r="H28" s="49"/>
      <c r="J28" s="122"/>
    </row>
    <row r="29" spans="1:17" ht="12.75" customHeight="1" x14ac:dyDescent="0.2">
      <c r="A29" s="3332" t="s">
        <v>1453</v>
      </c>
      <c r="B29" s="3344" t="s">
        <v>166</v>
      </c>
      <c r="C29" s="3346" t="s">
        <v>400</v>
      </c>
      <c r="D29" s="3353" t="s">
        <v>181</v>
      </c>
      <c r="E29" s="3340" t="s">
        <v>1568</v>
      </c>
      <c r="F29" s="3342" t="s">
        <v>1454</v>
      </c>
      <c r="G29" s="3373" t="s">
        <v>186</v>
      </c>
      <c r="H29" s="12"/>
      <c r="I29" s="122"/>
    </row>
    <row r="30" spans="1:17" ht="18" customHeight="1" thickBot="1" x14ac:dyDescent="0.25">
      <c r="A30" s="3443"/>
      <c r="B30" s="3369"/>
      <c r="C30" s="3366"/>
      <c r="D30" s="3354"/>
      <c r="E30" s="3341"/>
      <c r="F30" s="3377"/>
      <c r="G30" s="3374"/>
      <c r="H30" s="12"/>
    </row>
    <row r="31" spans="1:17" s="132" customFormat="1" ht="15" customHeight="1" thickBot="1" x14ac:dyDescent="0.25">
      <c r="A31" s="58">
        <f>A32+A36+A39+A43+A48+A55+A62+A80+A82+A70</f>
        <v>8696.2000000000007</v>
      </c>
      <c r="B31" s="57" t="s">
        <v>172</v>
      </c>
      <c r="C31" s="61" t="s">
        <v>169</v>
      </c>
      <c r="D31" s="56" t="s">
        <v>174</v>
      </c>
      <c r="E31" s="58">
        <v>8426.2000000000007</v>
      </c>
      <c r="F31" s="58">
        <f>F32+F36+F39+F43+F48+F55+F62+F70+F80+F82</f>
        <v>8426.2000000000007</v>
      </c>
      <c r="G31" s="1246" t="s">
        <v>167</v>
      </c>
      <c r="H31" s="763"/>
    </row>
    <row r="32" spans="1:17" ht="12.75" customHeight="1" x14ac:dyDescent="0.2">
      <c r="A32" s="290">
        <f>SUM(A33:A35)</f>
        <v>1700</v>
      </c>
      <c r="B32" s="287" t="s">
        <v>173</v>
      </c>
      <c r="C32" s="288" t="s">
        <v>167</v>
      </c>
      <c r="D32" s="289" t="s">
        <v>401</v>
      </c>
      <c r="E32" s="893">
        <f>SUM(E33:E35)</f>
        <v>0</v>
      </c>
      <c r="F32" s="291">
        <f>SUM(F33:F35)</f>
        <v>1700</v>
      </c>
      <c r="G32" s="2296"/>
      <c r="H32" s="12"/>
      <c r="J32" s="2297"/>
      <c r="K32" s="2297"/>
      <c r="L32" s="2297"/>
      <c r="M32" s="122"/>
      <c r="N32" s="122"/>
      <c r="O32" s="122"/>
      <c r="P32" s="122"/>
      <c r="Q32" s="122"/>
    </row>
    <row r="33" spans="1:17" ht="12.75" customHeight="1" x14ac:dyDescent="0.2">
      <c r="A33" s="295">
        <v>40</v>
      </c>
      <c r="B33" s="292" t="s">
        <v>184</v>
      </c>
      <c r="C33" s="293" t="s">
        <v>2006</v>
      </c>
      <c r="D33" s="294" t="s">
        <v>402</v>
      </c>
      <c r="E33" s="858"/>
      <c r="F33" s="296">
        <v>40</v>
      </c>
      <c r="G33" s="2298"/>
      <c r="H33" s="109"/>
      <c r="J33" s="2297"/>
      <c r="K33" s="2297"/>
      <c r="L33" s="2297"/>
      <c r="M33" s="122"/>
      <c r="N33" s="122"/>
      <c r="O33" s="122"/>
      <c r="P33" s="122"/>
      <c r="Q33" s="122"/>
    </row>
    <row r="34" spans="1:17" ht="22.5" x14ac:dyDescent="0.2">
      <c r="A34" s="295">
        <v>1160</v>
      </c>
      <c r="B34" s="292" t="s">
        <v>184</v>
      </c>
      <c r="C34" s="293" t="s">
        <v>2007</v>
      </c>
      <c r="D34" s="297" t="s">
        <v>403</v>
      </c>
      <c r="E34" s="858"/>
      <c r="F34" s="296">
        <v>1160</v>
      </c>
      <c r="G34" s="2298"/>
      <c r="H34" s="12"/>
      <c r="J34" s="2297"/>
      <c r="K34" s="2297"/>
      <c r="L34" s="2297"/>
      <c r="M34" s="122"/>
      <c r="N34" s="122"/>
      <c r="O34" s="122"/>
      <c r="P34" s="122"/>
      <c r="Q34" s="122"/>
    </row>
    <row r="35" spans="1:17" x14ac:dyDescent="0.2">
      <c r="A35" s="295">
        <v>500</v>
      </c>
      <c r="B35" s="292"/>
      <c r="C35" s="2299" t="s">
        <v>2008</v>
      </c>
      <c r="D35" s="2300" t="s">
        <v>1107</v>
      </c>
      <c r="E35" s="858"/>
      <c r="F35" s="296">
        <v>500</v>
      </c>
      <c r="G35" s="2298"/>
      <c r="H35" s="12"/>
      <c r="J35" s="2297"/>
      <c r="K35" s="2297"/>
      <c r="L35" s="2297"/>
      <c r="M35" s="122"/>
      <c r="N35" s="122"/>
      <c r="O35" s="122"/>
      <c r="P35" s="122"/>
      <c r="Q35" s="122"/>
    </row>
    <row r="36" spans="1:17" ht="19.5" customHeight="1" x14ac:dyDescent="0.2">
      <c r="A36" s="301">
        <f>A37+A38</f>
        <v>1050</v>
      </c>
      <c r="B36" s="298" t="s">
        <v>173</v>
      </c>
      <c r="C36" s="299" t="s">
        <v>167</v>
      </c>
      <c r="D36" s="300" t="s">
        <v>404</v>
      </c>
      <c r="E36" s="884">
        <f>SUM(E37:E38)</f>
        <v>0</v>
      </c>
      <c r="F36" s="302">
        <f>SUM(F37:F38)</f>
        <v>1150</v>
      </c>
      <c r="G36" s="2301"/>
      <c r="H36" s="12"/>
      <c r="J36" s="2297"/>
      <c r="K36" s="2297"/>
      <c r="L36" s="2302"/>
      <c r="M36" s="122"/>
      <c r="N36" s="122"/>
      <c r="O36" s="122"/>
      <c r="P36" s="122"/>
      <c r="Q36" s="122"/>
    </row>
    <row r="37" spans="1:17" ht="12.75" customHeight="1" x14ac:dyDescent="0.2">
      <c r="A37" s="295">
        <v>950</v>
      </c>
      <c r="B37" s="292" t="s">
        <v>184</v>
      </c>
      <c r="C37" s="293" t="s">
        <v>2009</v>
      </c>
      <c r="D37" s="294" t="s">
        <v>405</v>
      </c>
      <c r="E37" s="858"/>
      <c r="F37" s="296">
        <v>1110</v>
      </c>
      <c r="G37" s="2298"/>
      <c r="H37" s="12"/>
      <c r="J37" s="2297"/>
      <c r="K37" s="2297"/>
      <c r="L37" s="2297"/>
      <c r="M37" s="122"/>
      <c r="N37" s="122"/>
      <c r="O37" s="122"/>
      <c r="P37" s="122"/>
      <c r="Q37" s="122"/>
    </row>
    <row r="38" spans="1:17" ht="12.75" customHeight="1" x14ac:dyDescent="0.2">
      <c r="A38" s="295">
        <v>100</v>
      </c>
      <c r="B38" s="292" t="s">
        <v>184</v>
      </c>
      <c r="C38" s="293" t="s">
        <v>2010</v>
      </c>
      <c r="D38" s="294" t="s">
        <v>406</v>
      </c>
      <c r="E38" s="858"/>
      <c r="F38" s="296">
        <v>40</v>
      </c>
      <c r="G38" s="2298"/>
      <c r="H38" s="12"/>
      <c r="J38" s="2297"/>
      <c r="K38" s="2297"/>
      <c r="L38" s="2297"/>
      <c r="M38" s="122"/>
      <c r="N38" s="122"/>
      <c r="O38" s="122"/>
      <c r="P38" s="122"/>
      <c r="Q38" s="122"/>
    </row>
    <row r="39" spans="1:17" ht="12.75" customHeight="1" x14ac:dyDescent="0.2">
      <c r="A39" s="306">
        <f>SUM(A40:A42)</f>
        <v>250</v>
      </c>
      <c r="B39" s="303" t="s">
        <v>173</v>
      </c>
      <c r="C39" s="304" t="s">
        <v>167</v>
      </c>
      <c r="D39" s="305" t="s">
        <v>407</v>
      </c>
      <c r="E39" s="894">
        <f>SUM(E40:E42)</f>
        <v>200</v>
      </c>
      <c r="F39" s="307">
        <f>SUM(F40:F42)</f>
        <v>200</v>
      </c>
      <c r="G39" s="2298"/>
      <c r="H39" s="12"/>
      <c r="J39" s="2297"/>
      <c r="K39" s="2297"/>
      <c r="L39" s="2297"/>
      <c r="M39" s="122"/>
      <c r="N39" s="122"/>
      <c r="O39" s="122"/>
      <c r="P39" s="122"/>
      <c r="Q39" s="122"/>
    </row>
    <row r="40" spans="1:17" ht="12.75" customHeight="1" x14ac:dyDescent="0.2">
      <c r="A40" s="295">
        <v>140</v>
      </c>
      <c r="B40" s="292" t="s">
        <v>184</v>
      </c>
      <c r="C40" s="293" t="s">
        <v>2011</v>
      </c>
      <c r="D40" s="294" t="s">
        <v>408</v>
      </c>
      <c r="E40" s="858">
        <v>100</v>
      </c>
      <c r="F40" s="296">
        <v>80</v>
      </c>
      <c r="G40" s="2298"/>
      <c r="H40" s="12"/>
      <c r="J40" s="2297"/>
      <c r="K40" s="2297"/>
      <c r="L40" s="2297"/>
      <c r="M40" s="122"/>
      <c r="N40" s="122"/>
      <c r="O40" s="122"/>
      <c r="P40" s="122"/>
      <c r="Q40" s="122"/>
    </row>
    <row r="41" spans="1:17" ht="12.75" customHeight="1" x14ac:dyDescent="0.2">
      <c r="A41" s="311">
        <v>10</v>
      </c>
      <c r="B41" s="308" t="s">
        <v>184</v>
      </c>
      <c r="C41" s="309" t="s">
        <v>2012</v>
      </c>
      <c r="D41" s="310" t="s">
        <v>409</v>
      </c>
      <c r="E41" s="883"/>
      <c r="F41" s="312">
        <v>20</v>
      </c>
      <c r="G41" s="2298"/>
      <c r="H41" s="12"/>
      <c r="J41" s="2297"/>
      <c r="K41" s="2297"/>
      <c r="L41" s="2297"/>
      <c r="M41" s="122"/>
      <c r="N41" s="122"/>
      <c r="O41" s="122"/>
      <c r="P41" s="122"/>
      <c r="Q41" s="122"/>
    </row>
    <row r="42" spans="1:17" ht="12.75" customHeight="1" x14ac:dyDescent="0.2">
      <c r="A42" s="311">
        <v>100</v>
      </c>
      <c r="B42" s="308" t="s">
        <v>184</v>
      </c>
      <c r="C42" s="309" t="s">
        <v>2013</v>
      </c>
      <c r="D42" s="310" t="s">
        <v>1234</v>
      </c>
      <c r="E42" s="883">
        <v>100</v>
      </c>
      <c r="F42" s="312">
        <v>100</v>
      </c>
      <c r="G42" s="2298"/>
      <c r="H42" s="12"/>
      <c r="J42" s="2297"/>
      <c r="K42" s="2297"/>
      <c r="L42" s="2297"/>
      <c r="M42" s="122"/>
      <c r="N42" s="122"/>
      <c r="O42" s="122"/>
      <c r="P42" s="122"/>
      <c r="Q42" s="122"/>
    </row>
    <row r="43" spans="1:17" ht="12.75" customHeight="1" x14ac:dyDescent="0.2">
      <c r="A43" s="306">
        <f>SUM(A44:A47)</f>
        <v>450</v>
      </c>
      <c r="B43" s="303" t="s">
        <v>173</v>
      </c>
      <c r="C43" s="304" t="s">
        <v>167</v>
      </c>
      <c r="D43" s="305" t="s">
        <v>410</v>
      </c>
      <c r="E43" s="894">
        <f>SUM(E44:E47)</f>
        <v>0</v>
      </c>
      <c r="F43" s="307">
        <f>SUM(F44:F47)</f>
        <v>400</v>
      </c>
      <c r="G43" s="2298"/>
      <c r="H43" s="12"/>
      <c r="J43" s="2297"/>
      <c r="K43" s="2297"/>
      <c r="L43" s="2297"/>
      <c r="M43" s="122"/>
      <c r="N43" s="122"/>
      <c r="O43" s="122"/>
      <c r="P43" s="122"/>
      <c r="Q43" s="122"/>
    </row>
    <row r="44" spans="1:17" x14ac:dyDescent="0.2">
      <c r="A44" s="295">
        <v>240</v>
      </c>
      <c r="B44" s="292" t="s">
        <v>184</v>
      </c>
      <c r="C44" s="293" t="s">
        <v>2014</v>
      </c>
      <c r="D44" s="294" t="s">
        <v>411</v>
      </c>
      <c r="E44" s="858"/>
      <c r="F44" s="296">
        <v>240</v>
      </c>
      <c r="G44" s="2298"/>
      <c r="H44" s="12"/>
      <c r="J44" s="2297"/>
      <c r="K44" s="2297"/>
      <c r="L44" s="2297"/>
      <c r="M44" s="122"/>
      <c r="N44" s="122"/>
      <c r="O44" s="122"/>
      <c r="P44" s="122"/>
      <c r="Q44" s="122"/>
    </row>
    <row r="45" spans="1:17" x14ac:dyDescent="0.2">
      <c r="A45" s="295">
        <v>150</v>
      </c>
      <c r="B45" s="292" t="s">
        <v>184</v>
      </c>
      <c r="C45" s="293" t="s">
        <v>2015</v>
      </c>
      <c r="D45" s="294" t="s">
        <v>412</v>
      </c>
      <c r="E45" s="858"/>
      <c r="F45" s="296">
        <v>100</v>
      </c>
      <c r="G45" s="2298"/>
      <c r="H45" s="12"/>
      <c r="J45" s="2297"/>
      <c r="K45" s="2297"/>
      <c r="L45" s="2297"/>
      <c r="M45" s="122"/>
      <c r="N45" s="122"/>
      <c r="O45" s="122"/>
      <c r="P45" s="122"/>
      <c r="Q45" s="122"/>
    </row>
    <row r="46" spans="1:17" x14ac:dyDescent="0.2">
      <c r="A46" s="295">
        <v>10</v>
      </c>
      <c r="B46" s="292" t="s">
        <v>184</v>
      </c>
      <c r="C46" s="293" t="s">
        <v>2016</v>
      </c>
      <c r="D46" s="294" t="s">
        <v>413</v>
      </c>
      <c r="E46" s="858"/>
      <c r="F46" s="296">
        <v>10</v>
      </c>
      <c r="G46" s="2298"/>
      <c r="H46" s="12"/>
      <c r="J46" s="2297"/>
      <c r="K46" s="2297"/>
      <c r="L46" s="2297"/>
      <c r="M46" s="122"/>
      <c r="N46" s="122"/>
      <c r="O46" s="122"/>
      <c r="P46" s="122"/>
      <c r="Q46" s="122"/>
    </row>
    <row r="47" spans="1:17" x14ac:dyDescent="0.2">
      <c r="A47" s="295">
        <v>50</v>
      </c>
      <c r="B47" s="292" t="s">
        <v>184</v>
      </c>
      <c r="C47" s="293" t="s">
        <v>2017</v>
      </c>
      <c r="D47" s="294" t="s">
        <v>414</v>
      </c>
      <c r="E47" s="858"/>
      <c r="F47" s="296">
        <v>50</v>
      </c>
      <c r="G47" s="2298"/>
      <c r="H47" s="12"/>
      <c r="J47" s="2297"/>
      <c r="K47" s="2297"/>
      <c r="L47" s="2297"/>
      <c r="M47" s="122"/>
      <c r="N47" s="122"/>
      <c r="O47" s="122"/>
      <c r="P47" s="122"/>
      <c r="Q47" s="122"/>
    </row>
    <row r="48" spans="1:17" x14ac:dyDescent="0.2">
      <c r="A48" s="301">
        <f>SUM(A49:A54)</f>
        <v>865</v>
      </c>
      <c r="B48" s="298" t="s">
        <v>173</v>
      </c>
      <c r="C48" s="299" t="s">
        <v>167</v>
      </c>
      <c r="D48" s="300" t="s">
        <v>415</v>
      </c>
      <c r="E48" s="884">
        <f>SUM(E49:E54)</f>
        <v>405</v>
      </c>
      <c r="F48" s="302">
        <f>SUM(F49:F54)</f>
        <v>825</v>
      </c>
      <c r="G48" s="2301"/>
      <c r="H48" s="12"/>
      <c r="J48" s="2297"/>
      <c r="K48" s="2297"/>
      <c r="L48" s="2297"/>
      <c r="M48" s="122"/>
      <c r="N48" s="122"/>
      <c r="O48" s="122"/>
      <c r="P48" s="122"/>
      <c r="Q48" s="122"/>
    </row>
    <row r="49" spans="1:17" x14ac:dyDescent="0.2">
      <c r="A49" s="295">
        <v>345</v>
      </c>
      <c r="B49" s="292" t="s">
        <v>184</v>
      </c>
      <c r="C49" s="293" t="s">
        <v>2018</v>
      </c>
      <c r="D49" s="294" t="s">
        <v>416</v>
      </c>
      <c r="E49" s="858">
        <v>345</v>
      </c>
      <c r="F49" s="296">
        <v>345</v>
      </c>
      <c r="G49" s="2303"/>
      <c r="H49" s="12"/>
      <c r="J49" s="2297"/>
      <c r="K49" s="2297"/>
      <c r="L49" s="2297"/>
      <c r="M49" s="122"/>
      <c r="N49" s="122"/>
      <c r="O49" s="122"/>
      <c r="P49" s="122"/>
      <c r="Q49" s="122"/>
    </row>
    <row r="50" spans="1:17" x14ac:dyDescent="0.2">
      <c r="A50" s="295">
        <v>20</v>
      </c>
      <c r="B50" s="292" t="s">
        <v>184</v>
      </c>
      <c r="C50" s="293" t="s">
        <v>2019</v>
      </c>
      <c r="D50" s="1110" t="s">
        <v>1109</v>
      </c>
      <c r="E50" s="858">
        <v>60</v>
      </c>
      <c r="F50" s="296">
        <v>30</v>
      </c>
      <c r="G50" s="2303"/>
      <c r="H50" s="12"/>
      <c r="J50" s="2297"/>
      <c r="K50" s="2297"/>
      <c r="L50" s="2297"/>
      <c r="M50" s="122"/>
      <c r="N50" s="122"/>
      <c r="O50" s="122"/>
      <c r="P50" s="122"/>
      <c r="Q50" s="122"/>
    </row>
    <row r="51" spans="1:17" x14ac:dyDescent="0.2">
      <c r="A51" s="295">
        <v>30</v>
      </c>
      <c r="B51" s="292" t="s">
        <v>184</v>
      </c>
      <c r="C51" s="293" t="s">
        <v>2020</v>
      </c>
      <c r="D51" s="294" t="s">
        <v>409</v>
      </c>
      <c r="E51" s="858"/>
      <c r="F51" s="296">
        <v>30</v>
      </c>
      <c r="G51" s="2298"/>
      <c r="H51" s="12"/>
      <c r="J51" s="2297"/>
      <c r="K51" s="2297"/>
      <c r="L51" s="2297"/>
      <c r="M51" s="122"/>
      <c r="N51" s="122"/>
      <c r="O51" s="122"/>
      <c r="P51" s="122"/>
      <c r="Q51" s="122"/>
    </row>
    <row r="52" spans="1:17" x14ac:dyDescent="0.2">
      <c r="A52" s="295">
        <v>70</v>
      </c>
      <c r="B52" s="292" t="s">
        <v>184</v>
      </c>
      <c r="C52" s="293" t="s">
        <v>2021</v>
      </c>
      <c r="D52" s="294" t="s">
        <v>1235</v>
      </c>
      <c r="E52" s="858"/>
      <c r="F52" s="296">
        <v>70</v>
      </c>
      <c r="G52" s="2298"/>
      <c r="H52" s="122"/>
      <c r="J52" s="2297"/>
      <c r="K52" s="2297"/>
      <c r="L52" s="2297"/>
      <c r="M52" s="122"/>
      <c r="N52" s="122"/>
      <c r="O52" s="122"/>
      <c r="P52" s="122"/>
      <c r="Q52" s="122"/>
    </row>
    <row r="53" spans="1:17" x14ac:dyDescent="0.2">
      <c r="A53" s="295">
        <v>300</v>
      </c>
      <c r="B53" s="313" t="s">
        <v>184</v>
      </c>
      <c r="C53" s="314" t="s">
        <v>2022</v>
      </c>
      <c r="D53" s="315" t="s">
        <v>1108</v>
      </c>
      <c r="E53" s="858"/>
      <c r="F53" s="296">
        <v>250</v>
      </c>
      <c r="G53" s="2298"/>
      <c r="H53" s="122"/>
      <c r="J53" s="2297"/>
      <c r="K53" s="2297"/>
      <c r="L53" s="2297"/>
      <c r="M53" s="122"/>
      <c r="N53" s="122"/>
      <c r="O53" s="122"/>
      <c r="P53" s="122"/>
      <c r="Q53" s="122"/>
    </row>
    <row r="54" spans="1:17" x14ac:dyDescent="0.2">
      <c r="A54" s="295">
        <v>100</v>
      </c>
      <c r="B54" s="732" t="s">
        <v>184</v>
      </c>
      <c r="C54" s="1653" t="s">
        <v>2023</v>
      </c>
      <c r="D54" s="1213" t="s">
        <v>2024</v>
      </c>
      <c r="E54" s="858"/>
      <c r="F54" s="296">
        <v>100</v>
      </c>
      <c r="G54" s="2304"/>
      <c r="H54" s="122"/>
      <c r="J54" s="2297"/>
      <c r="K54" s="2297"/>
      <c r="L54" s="2297"/>
      <c r="M54" s="122"/>
      <c r="N54" s="122"/>
      <c r="O54" s="122"/>
      <c r="P54" s="122"/>
      <c r="Q54" s="122"/>
    </row>
    <row r="55" spans="1:17" x14ac:dyDescent="0.2">
      <c r="A55" s="301">
        <f>SUM(A56:A60)</f>
        <v>600</v>
      </c>
      <c r="B55" s="1266" t="s">
        <v>173</v>
      </c>
      <c r="C55" s="299" t="s">
        <v>167</v>
      </c>
      <c r="D55" s="1273" t="s">
        <v>417</v>
      </c>
      <c r="E55" s="884">
        <f>SUM(E56:E59)</f>
        <v>0</v>
      </c>
      <c r="F55" s="302">
        <f>SUM(F56:F61)</f>
        <v>230</v>
      </c>
      <c r="G55" s="2305"/>
      <c r="H55" s="122"/>
      <c r="J55" s="2297"/>
      <c r="K55" s="2297"/>
      <c r="L55" s="2297"/>
      <c r="M55" s="122"/>
      <c r="N55" s="122"/>
      <c r="O55" s="122"/>
      <c r="P55" s="122"/>
      <c r="Q55" s="122"/>
    </row>
    <row r="56" spans="1:17" x14ac:dyDescent="0.2">
      <c r="A56" s="295">
        <v>100</v>
      </c>
      <c r="B56" s="985" t="s">
        <v>184</v>
      </c>
      <c r="C56" s="293" t="s">
        <v>2025</v>
      </c>
      <c r="D56" s="1213" t="s">
        <v>418</v>
      </c>
      <c r="E56" s="858"/>
      <c r="F56" s="296">
        <v>80</v>
      </c>
      <c r="G56" s="2306"/>
      <c r="H56" s="122"/>
      <c r="J56" s="2297"/>
      <c r="K56" s="2297"/>
      <c r="L56" s="2297"/>
      <c r="M56" s="122"/>
      <c r="N56" s="122"/>
      <c r="O56" s="122"/>
      <c r="P56" s="122"/>
      <c r="Q56" s="122"/>
    </row>
    <row r="57" spans="1:17" ht="35.25" customHeight="1" x14ac:dyDescent="0.2">
      <c r="A57" s="295">
        <v>30</v>
      </c>
      <c r="B57" s="985" t="s">
        <v>184</v>
      </c>
      <c r="C57" s="293" t="s">
        <v>2026</v>
      </c>
      <c r="D57" s="1213" t="s">
        <v>2027</v>
      </c>
      <c r="E57" s="858"/>
      <c r="F57" s="296">
        <v>60</v>
      </c>
      <c r="G57" s="1527" t="s">
        <v>2028</v>
      </c>
      <c r="H57" s="12"/>
      <c r="J57" s="2297"/>
      <c r="K57" s="2297"/>
      <c r="L57" s="2297"/>
      <c r="M57" s="122"/>
      <c r="N57" s="122"/>
      <c r="O57" s="122"/>
      <c r="P57" s="122"/>
      <c r="Q57" s="122"/>
    </row>
    <row r="58" spans="1:17" x14ac:dyDescent="0.2">
      <c r="A58" s="295">
        <v>50</v>
      </c>
      <c r="B58" s="985" t="s">
        <v>184</v>
      </c>
      <c r="C58" s="293" t="s">
        <v>2029</v>
      </c>
      <c r="D58" s="1213" t="s">
        <v>419</v>
      </c>
      <c r="E58" s="858"/>
      <c r="F58" s="296">
        <v>0</v>
      </c>
      <c r="G58" s="1527" t="s">
        <v>2030</v>
      </c>
      <c r="H58" s="12"/>
      <c r="J58" s="2297"/>
      <c r="K58" s="2297"/>
      <c r="L58" s="2297"/>
      <c r="M58" s="122"/>
      <c r="N58" s="122"/>
      <c r="O58" s="122"/>
      <c r="P58" s="122"/>
      <c r="Q58" s="122"/>
    </row>
    <row r="59" spans="1:17" x14ac:dyDescent="0.2">
      <c r="A59" s="295">
        <v>20</v>
      </c>
      <c r="B59" s="985" t="s">
        <v>184</v>
      </c>
      <c r="C59" s="293" t="s">
        <v>2031</v>
      </c>
      <c r="D59" s="1213" t="s">
        <v>428</v>
      </c>
      <c r="E59" s="858"/>
      <c r="F59" s="296">
        <v>40</v>
      </c>
      <c r="G59" s="1527"/>
      <c r="H59" s="12"/>
      <c r="J59" s="2297"/>
      <c r="K59" s="2297"/>
      <c r="L59" s="2297"/>
      <c r="M59" s="122"/>
      <c r="N59" s="122"/>
      <c r="O59" s="122"/>
      <c r="P59" s="122"/>
      <c r="Q59" s="122"/>
    </row>
    <row r="60" spans="1:17" x14ac:dyDescent="0.2">
      <c r="A60" s="295">
        <v>400</v>
      </c>
      <c r="B60" s="985" t="s">
        <v>184</v>
      </c>
      <c r="C60" s="293" t="s">
        <v>2032</v>
      </c>
      <c r="D60" s="1110" t="s">
        <v>1600</v>
      </c>
      <c r="E60" s="2307"/>
      <c r="F60" s="296">
        <v>0</v>
      </c>
      <c r="G60" s="1527"/>
      <c r="H60" s="12"/>
      <c r="J60" s="2297"/>
      <c r="K60" s="2297"/>
      <c r="L60" s="2297"/>
      <c r="M60" s="122"/>
      <c r="N60" s="122"/>
      <c r="O60" s="122"/>
      <c r="P60" s="122"/>
      <c r="Q60" s="122"/>
    </row>
    <row r="61" spans="1:17" x14ac:dyDescent="0.2">
      <c r="A61" s="295">
        <v>0</v>
      </c>
      <c r="B61" s="985" t="s">
        <v>184</v>
      </c>
      <c r="C61" s="2308" t="s">
        <v>2033</v>
      </c>
      <c r="D61" s="2309" t="s">
        <v>2034</v>
      </c>
      <c r="E61" s="2307"/>
      <c r="F61" s="296">
        <v>50</v>
      </c>
      <c r="G61" s="1527"/>
      <c r="H61" s="12"/>
      <c r="J61" s="2297"/>
      <c r="K61" s="2297"/>
      <c r="L61" s="2297"/>
      <c r="M61" s="122"/>
      <c r="N61" s="122"/>
      <c r="O61" s="122"/>
      <c r="P61" s="122"/>
      <c r="Q61" s="122"/>
    </row>
    <row r="62" spans="1:17" s="370" customFormat="1" x14ac:dyDescent="0.2">
      <c r="A62" s="306">
        <f>SUM(A63:A69)</f>
        <v>1500</v>
      </c>
      <c r="B62" s="1267" t="s">
        <v>173</v>
      </c>
      <c r="C62" s="304" t="s">
        <v>167</v>
      </c>
      <c r="D62" s="1274" t="s">
        <v>420</v>
      </c>
      <c r="E62" s="894">
        <f>SUM(E63:E69)</f>
        <v>0</v>
      </c>
      <c r="F62" s="307">
        <f>SUM(F63:F69)</f>
        <v>1500</v>
      </c>
      <c r="G62" s="1527"/>
      <c r="J62" s="2310"/>
      <c r="K62" s="2310"/>
      <c r="L62" s="2310"/>
    </row>
    <row r="63" spans="1:17" s="370" customFormat="1" x14ac:dyDescent="0.2">
      <c r="A63" s="295">
        <v>90</v>
      </c>
      <c r="B63" s="985" t="s">
        <v>184</v>
      </c>
      <c r="C63" s="293" t="s">
        <v>2035</v>
      </c>
      <c r="D63" s="1213" t="s">
        <v>421</v>
      </c>
      <c r="E63" s="858"/>
      <c r="F63" s="296">
        <v>100</v>
      </c>
      <c r="G63" s="1527"/>
      <c r="J63" s="2310"/>
      <c r="K63" s="2310"/>
      <c r="L63" s="2310"/>
    </row>
    <row r="64" spans="1:17" s="370" customFormat="1" x14ac:dyDescent="0.2">
      <c r="A64" s="295">
        <v>90</v>
      </c>
      <c r="B64" s="985" t="s">
        <v>184</v>
      </c>
      <c r="C64" s="293" t="s">
        <v>2036</v>
      </c>
      <c r="D64" s="1213" t="s">
        <v>422</v>
      </c>
      <c r="E64" s="858"/>
      <c r="F64" s="296">
        <v>90</v>
      </c>
      <c r="G64" s="1527"/>
      <c r="J64" s="2310"/>
      <c r="K64" s="2310"/>
      <c r="L64" s="2310"/>
    </row>
    <row r="65" spans="1:17" s="370" customFormat="1" x14ac:dyDescent="0.2">
      <c r="A65" s="311">
        <v>1020</v>
      </c>
      <c r="B65" s="1268" t="s">
        <v>184</v>
      </c>
      <c r="C65" s="309" t="s">
        <v>2037</v>
      </c>
      <c r="D65" s="1275" t="s">
        <v>423</v>
      </c>
      <c r="E65" s="883"/>
      <c r="F65" s="312">
        <v>1090</v>
      </c>
      <c r="G65" s="2305"/>
      <c r="J65" s="2310"/>
      <c r="K65" s="2310"/>
      <c r="L65" s="2310"/>
    </row>
    <row r="66" spans="1:17" s="370" customFormat="1" x14ac:dyDescent="0.2">
      <c r="A66" s="311">
        <v>80</v>
      </c>
      <c r="B66" s="1268" t="s">
        <v>184</v>
      </c>
      <c r="C66" s="309" t="s">
        <v>2038</v>
      </c>
      <c r="D66" s="1625" t="s">
        <v>1601</v>
      </c>
      <c r="E66" s="883"/>
      <c r="F66" s="312">
        <v>0</v>
      </c>
      <c r="G66" s="2305"/>
      <c r="J66" s="2310"/>
      <c r="K66" s="2310"/>
      <c r="L66" s="2310"/>
    </row>
    <row r="67" spans="1:17" s="370" customFormat="1" x14ac:dyDescent="0.2">
      <c r="A67" s="295">
        <v>20</v>
      </c>
      <c r="B67" s="985" t="s">
        <v>184</v>
      </c>
      <c r="C67" s="293" t="s">
        <v>2039</v>
      </c>
      <c r="D67" s="1213" t="s">
        <v>424</v>
      </c>
      <c r="E67" s="858"/>
      <c r="F67" s="296">
        <v>20</v>
      </c>
      <c r="G67" s="1527"/>
      <c r="J67" s="2310"/>
      <c r="K67" s="2310"/>
      <c r="L67" s="2310"/>
    </row>
    <row r="68" spans="1:17" s="370" customFormat="1" x14ac:dyDescent="0.2">
      <c r="A68" s="311">
        <v>100</v>
      </c>
      <c r="B68" s="985" t="s">
        <v>184</v>
      </c>
      <c r="C68" s="309" t="s">
        <v>2040</v>
      </c>
      <c r="D68" s="1275" t="s">
        <v>425</v>
      </c>
      <c r="E68" s="883"/>
      <c r="F68" s="312">
        <v>100</v>
      </c>
      <c r="G68" s="1527"/>
      <c r="J68" s="2310"/>
      <c r="K68" s="2310"/>
      <c r="L68" s="2310"/>
    </row>
    <row r="69" spans="1:17" s="370" customFormat="1" x14ac:dyDescent="0.2">
      <c r="A69" s="311">
        <v>100</v>
      </c>
      <c r="B69" s="985" t="s">
        <v>184</v>
      </c>
      <c r="C69" s="309" t="s">
        <v>2041</v>
      </c>
      <c r="D69" s="1626" t="s">
        <v>1602</v>
      </c>
      <c r="E69" s="883"/>
      <c r="F69" s="312">
        <v>100</v>
      </c>
      <c r="G69" s="2305"/>
      <c r="J69" s="2310"/>
      <c r="K69" s="2310"/>
      <c r="L69" s="2310"/>
    </row>
    <row r="70" spans="1:17" ht="12.75" customHeight="1" x14ac:dyDescent="0.2">
      <c r="A70" s="301">
        <f>SUM(A71:A73)</f>
        <v>150</v>
      </c>
      <c r="B70" s="1266" t="s">
        <v>164</v>
      </c>
      <c r="C70" s="299" t="s">
        <v>167</v>
      </c>
      <c r="D70" s="1273" t="s">
        <v>426</v>
      </c>
      <c r="E70" s="884">
        <f>SUM(E71:E73)</f>
        <v>0</v>
      </c>
      <c r="F70" s="302">
        <f>SUM(F71:F73)</f>
        <v>150</v>
      </c>
      <c r="G70" s="1531"/>
      <c r="H70" s="12"/>
      <c r="J70" s="110"/>
      <c r="K70" s="122"/>
      <c r="L70" s="122"/>
      <c r="M70" s="122"/>
      <c r="N70" s="122"/>
      <c r="O70" s="122"/>
      <c r="P70" s="122"/>
      <c r="Q70" s="122"/>
    </row>
    <row r="71" spans="1:17" ht="12.75" customHeight="1" x14ac:dyDescent="0.2">
      <c r="A71" s="311">
        <v>70</v>
      </c>
      <c r="B71" s="1268" t="s">
        <v>184</v>
      </c>
      <c r="C71" s="309" t="s">
        <v>2042</v>
      </c>
      <c r="D71" s="1275" t="s">
        <v>427</v>
      </c>
      <c r="E71" s="883"/>
      <c r="F71" s="312">
        <v>70</v>
      </c>
      <c r="G71" s="1527"/>
      <c r="H71" s="12"/>
      <c r="J71" s="122"/>
      <c r="K71" s="122"/>
      <c r="L71" s="122"/>
      <c r="M71" s="122"/>
      <c r="N71" s="122"/>
      <c r="O71" s="122"/>
      <c r="P71" s="122"/>
      <c r="Q71" s="122"/>
    </row>
    <row r="72" spans="1:17" ht="12.75" customHeight="1" x14ac:dyDescent="0.2">
      <c r="A72" s="311">
        <v>50</v>
      </c>
      <c r="B72" s="1268" t="s">
        <v>184</v>
      </c>
      <c r="C72" s="1627" t="s">
        <v>2043</v>
      </c>
      <c r="D72" s="1110" t="s">
        <v>1603</v>
      </c>
      <c r="E72" s="883"/>
      <c r="F72" s="312">
        <v>0</v>
      </c>
      <c r="G72" s="2305"/>
      <c r="H72" s="12"/>
      <c r="J72" s="122"/>
      <c r="K72" s="122"/>
      <c r="L72" s="122"/>
      <c r="M72" s="122"/>
      <c r="N72" s="122"/>
      <c r="O72" s="122"/>
      <c r="P72" s="122"/>
      <c r="Q72" s="122"/>
    </row>
    <row r="73" spans="1:17" ht="12.75" customHeight="1" thickBot="1" x14ac:dyDescent="0.25">
      <c r="A73" s="2311">
        <v>30</v>
      </c>
      <c r="B73" s="2312" t="s">
        <v>184</v>
      </c>
      <c r="C73" s="2313" t="s">
        <v>2044</v>
      </c>
      <c r="D73" s="2314" t="s">
        <v>1604</v>
      </c>
      <c r="E73" s="2315"/>
      <c r="F73" s="2316">
        <v>80</v>
      </c>
      <c r="G73" s="2317"/>
      <c r="H73" s="12"/>
      <c r="J73" s="122"/>
      <c r="K73" s="122"/>
      <c r="L73" s="122"/>
      <c r="M73" s="122"/>
      <c r="N73" s="122"/>
      <c r="O73" s="122"/>
      <c r="P73" s="122"/>
      <c r="Q73" s="122"/>
    </row>
    <row r="74" spans="1:17" s="370" customFormat="1" x14ac:dyDescent="0.2">
      <c r="A74" s="1207"/>
      <c r="B74" s="585"/>
      <c r="C74" s="586"/>
      <c r="D74" s="1212"/>
      <c r="E74" s="1207"/>
      <c r="F74" s="1207"/>
      <c r="G74" s="2318"/>
      <c r="J74" s="2310"/>
      <c r="K74" s="2310"/>
      <c r="L74" s="2310"/>
    </row>
    <row r="75" spans="1:17" ht="18.75" customHeight="1" x14ac:dyDescent="0.2">
      <c r="B75" s="110" t="s">
        <v>924</v>
      </c>
      <c r="C75" s="110"/>
      <c r="D75" s="110"/>
      <c r="E75" s="110"/>
      <c r="F75" s="110"/>
      <c r="G75" s="626"/>
      <c r="H75" s="110"/>
      <c r="I75" s="110"/>
      <c r="J75" s="2297"/>
      <c r="K75" s="2297"/>
      <c r="L75" s="2297"/>
      <c r="M75" s="122"/>
      <c r="N75" s="122"/>
      <c r="O75" s="122"/>
      <c r="P75" s="122"/>
      <c r="Q75" s="122"/>
    </row>
    <row r="76" spans="1:17" ht="12" thickBot="1" x14ac:dyDescent="0.25">
      <c r="B76" s="5"/>
      <c r="C76" s="5"/>
      <c r="D76" s="5"/>
      <c r="E76" s="34"/>
      <c r="F76" s="34"/>
      <c r="G76" s="433" t="s">
        <v>165</v>
      </c>
      <c r="H76" s="49"/>
      <c r="J76" s="2297"/>
      <c r="K76" s="2297"/>
      <c r="L76" s="2297"/>
      <c r="M76" s="122"/>
      <c r="N76" s="122"/>
      <c r="O76" s="122"/>
      <c r="P76" s="122"/>
      <c r="Q76" s="122"/>
    </row>
    <row r="77" spans="1:17" ht="11.25" customHeight="1" x14ac:dyDescent="0.2">
      <c r="A77" s="3332" t="s">
        <v>1453</v>
      </c>
      <c r="B77" s="3357" t="s">
        <v>166</v>
      </c>
      <c r="C77" s="3346" t="s">
        <v>400</v>
      </c>
      <c r="D77" s="3348" t="s">
        <v>181</v>
      </c>
      <c r="E77" s="3340" t="s">
        <v>1568</v>
      </c>
      <c r="F77" s="3342" t="s">
        <v>1454</v>
      </c>
      <c r="G77" s="3329" t="s">
        <v>186</v>
      </c>
      <c r="H77" s="12"/>
      <c r="I77" s="122"/>
      <c r="J77" s="2297"/>
      <c r="K77" s="2297"/>
      <c r="L77" s="2297"/>
      <c r="M77" s="122"/>
      <c r="N77" s="122"/>
      <c r="O77" s="122"/>
      <c r="P77" s="122"/>
      <c r="Q77" s="122"/>
    </row>
    <row r="78" spans="1:17" ht="20.25" customHeight="1" thickBot="1" x14ac:dyDescent="0.25">
      <c r="A78" s="3443"/>
      <c r="B78" s="3365"/>
      <c r="C78" s="3366"/>
      <c r="D78" s="3350"/>
      <c r="E78" s="3341"/>
      <c r="F78" s="3377"/>
      <c r="G78" s="3330"/>
      <c r="H78" s="12"/>
      <c r="J78" s="2297"/>
      <c r="K78" s="2297"/>
      <c r="L78" s="2297"/>
      <c r="M78" s="122"/>
      <c r="N78" s="122"/>
      <c r="O78" s="122"/>
      <c r="P78" s="122"/>
      <c r="Q78" s="122"/>
    </row>
    <row r="79" spans="1:17" s="501" customFormat="1" ht="15" customHeight="1" thickBot="1" x14ac:dyDescent="0.25">
      <c r="A79" s="1214" t="s">
        <v>261</v>
      </c>
      <c r="B79" s="65" t="s">
        <v>172</v>
      </c>
      <c r="C79" s="61" t="s">
        <v>169</v>
      </c>
      <c r="D79" s="57" t="s">
        <v>174</v>
      </c>
      <c r="E79" s="58" t="s">
        <v>261</v>
      </c>
      <c r="F79" s="216" t="s">
        <v>261</v>
      </c>
      <c r="G79" s="1279" t="s">
        <v>167</v>
      </c>
      <c r="J79" s="2319"/>
      <c r="K79" s="2319"/>
      <c r="L79" s="2319"/>
    </row>
    <row r="80" spans="1:17" ht="12.75" customHeight="1" x14ac:dyDescent="0.2">
      <c r="A80" s="301">
        <f>A81</f>
        <v>1521.2</v>
      </c>
      <c r="B80" s="1266" t="s">
        <v>173</v>
      </c>
      <c r="C80" s="299" t="s">
        <v>167</v>
      </c>
      <c r="D80" s="1273" t="s">
        <v>429</v>
      </c>
      <c r="E80" s="884">
        <f>SUM(E81)</f>
        <v>0</v>
      </c>
      <c r="F80" s="302">
        <f>F81</f>
        <v>1821.2</v>
      </c>
      <c r="G80" s="1531"/>
      <c r="H80" s="12"/>
      <c r="J80" s="122"/>
      <c r="K80" s="122"/>
      <c r="L80" s="122"/>
      <c r="M80" s="122"/>
      <c r="N80" s="122"/>
      <c r="O80" s="122"/>
      <c r="P80" s="122"/>
      <c r="Q80" s="122"/>
    </row>
    <row r="81" spans="1:17" ht="12.75" customHeight="1" x14ac:dyDescent="0.2">
      <c r="A81" s="295">
        <v>1521.2</v>
      </c>
      <c r="B81" s="985" t="s">
        <v>184</v>
      </c>
      <c r="C81" s="293" t="s">
        <v>2045</v>
      </c>
      <c r="D81" s="1213" t="s">
        <v>430</v>
      </c>
      <c r="E81" s="858"/>
      <c r="F81" s="296">
        <f>121+55+145.2+1500</f>
        <v>1821.2</v>
      </c>
      <c r="G81" s="1527"/>
      <c r="H81" s="12"/>
      <c r="J81" s="122"/>
      <c r="K81" s="122"/>
      <c r="L81" s="122"/>
      <c r="M81" s="122"/>
      <c r="N81" s="122"/>
      <c r="O81" s="122"/>
      <c r="P81" s="122"/>
      <c r="Q81" s="122"/>
    </row>
    <row r="82" spans="1:17" x14ac:dyDescent="0.2">
      <c r="A82" s="97">
        <f>SUM(A83:A88)</f>
        <v>610</v>
      </c>
      <c r="B82" s="1269" t="s">
        <v>173</v>
      </c>
      <c r="C82" s="317" t="s">
        <v>167</v>
      </c>
      <c r="D82" s="1276" t="s">
        <v>197</v>
      </c>
      <c r="E82" s="824">
        <f>SUM(E83:E88)</f>
        <v>450</v>
      </c>
      <c r="F82" s="98">
        <f>SUM(F83:F88)</f>
        <v>450</v>
      </c>
      <c r="G82" s="2305"/>
      <c r="H82" s="12"/>
      <c r="J82" s="122"/>
      <c r="K82" s="122"/>
      <c r="L82" s="122"/>
      <c r="M82" s="122"/>
      <c r="N82" s="122"/>
      <c r="O82" s="122"/>
      <c r="P82" s="122"/>
      <c r="Q82" s="122"/>
    </row>
    <row r="83" spans="1:17" ht="22.5" x14ac:dyDescent="0.2">
      <c r="A83" s="82">
        <v>80</v>
      </c>
      <c r="B83" s="1270" t="s">
        <v>173</v>
      </c>
      <c r="C83" s="208" t="s">
        <v>2046</v>
      </c>
      <c r="D83" s="1277" t="s">
        <v>431</v>
      </c>
      <c r="E83" s="826"/>
      <c r="F83" s="85">
        <v>0</v>
      </c>
      <c r="G83" s="1527" t="s">
        <v>1803</v>
      </c>
      <c r="H83" s="12"/>
      <c r="J83" s="122"/>
      <c r="K83" s="122"/>
      <c r="L83" s="122"/>
      <c r="M83" s="122"/>
      <c r="N83" s="122"/>
      <c r="O83" s="122"/>
      <c r="P83" s="122"/>
      <c r="Q83" s="122"/>
    </row>
    <row r="84" spans="1:17" ht="22.5" x14ac:dyDescent="0.2">
      <c r="A84" s="82">
        <v>110</v>
      </c>
      <c r="B84" s="1271" t="s">
        <v>173</v>
      </c>
      <c r="C84" s="208" t="s">
        <v>2047</v>
      </c>
      <c r="D84" s="1277" t="s">
        <v>432</v>
      </c>
      <c r="E84" s="826"/>
      <c r="F84" s="85">
        <v>0</v>
      </c>
      <c r="G84" s="1527" t="s">
        <v>1803</v>
      </c>
      <c r="H84" s="12"/>
      <c r="J84" s="122"/>
      <c r="K84" s="122"/>
      <c r="L84" s="122"/>
      <c r="M84" s="122"/>
      <c r="N84" s="122"/>
      <c r="O84" s="122"/>
      <c r="P84" s="122"/>
      <c r="Q84" s="122"/>
    </row>
    <row r="85" spans="1:17" ht="22.5" x14ac:dyDescent="0.2">
      <c r="A85" s="82">
        <v>80</v>
      </c>
      <c r="B85" s="1271" t="s">
        <v>173</v>
      </c>
      <c r="C85" s="208" t="s">
        <v>2048</v>
      </c>
      <c r="D85" s="1277" t="s">
        <v>433</v>
      </c>
      <c r="E85" s="826">
        <v>80</v>
      </c>
      <c r="F85" s="85">
        <v>80</v>
      </c>
      <c r="G85" s="1527"/>
      <c r="H85" s="12"/>
      <c r="J85" s="122"/>
      <c r="K85" s="122"/>
      <c r="L85" s="122"/>
      <c r="M85" s="122"/>
      <c r="N85" s="122"/>
      <c r="O85" s="122"/>
      <c r="P85" s="122"/>
      <c r="Q85" s="122"/>
    </row>
    <row r="86" spans="1:17" x14ac:dyDescent="0.2">
      <c r="A86" s="1263">
        <v>50</v>
      </c>
      <c r="B86" s="1272" t="s">
        <v>173</v>
      </c>
      <c r="C86" s="208" t="s">
        <v>2049</v>
      </c>
      <c r="D86" s="1278" t="s">
        <v>1110</v>
      </c>
      <c r="E86" s="1264">
        <v>50</v>
      </c>
      <c r="F86" s="1265">
        <v>50</v>
      </c>
      <c r="G86" s="2320"/>
      <c r="H86" s="12"/>
      <c r="J86" s="122"/>
      <c r="K86" s="122"/>
      <c r="L86" s="122"/>
      <c r="M86" s="122"/>
      <c r="N86" s="122"/>
      <c r="O86" s="122"/>
      <c r="P86" s="122"/>
      <c r="Q86" s="122"/>
    </row>
    <row r="87" spans="1:17" x14ac:dyDescent="0.2">
      <c r="A87" s="82">
        <v>150</v>
      </c>
      <c r="B87" s="1271"/>
      <c r="C87" s="208" t="s">
        <v>2050</v>
      </c>
      <c r="D87" s="1277" t="s">
        <v>1236</v>
      </c>
      <c r="E87" s="826">
        <v>180</v>
      </c>
      <c r="F87" s="85">
        <v>180</v>
      </c>
      <c r="G87" s="1527"/>
      <c r="H87" s="12"/>
      <c r="J87" s="122"/>
      <c r="K87" s="122"/>
      <c r="L87" s="122"/>
      <c r="M87" s="122"/>
      <c r="N87" s="122"/>
      <c r="O87" s="122"/>
      <c r="P87" s="122"/>
      <c r="Q87" s="122"/>
    </row>
    <row r="88" spans="1:17" ht="23.25" thickBot="1" x14ac:dyDescent="0.25">
      <c r="A88" s="81">
        <v>140</v>
      </c>
      <c r="B88" s="1280"/>
      <c r="C88" s="2321" t="s">
        <v>2051</v>
      </c>
      <c r="D88" s="1281" t="s">
        <v>1237</v>
      </c>
      <c r="E88" s="847">
        <v>140</v>
      </c>
      <c r="F88" s="84">
        <v>140</v>
      </c>
      <c r="G88" s="2322"/>
      <c r="H88" s="12"/>
      <c r="J88" s="122"/>
      <c r="K88" s="122"/>
      <c r="L88" s="122"/>
      <c r="M88" s="122"/>
      <c r="N88" s="122"/>
      <c r="O88" s="122"/>
      <c r="P88" s="122"/>
      <c r="Q88" s="122"/>
    </row>
    <row r="89" spans="1:17" x14ac:dyDescent="0.2">
      <c r="C89" s="319"/>
      <c r="D89" s="319"/>
      <c r="E89" s="319"/>
      <c r="F89" s="319"/>
      <c r="G89" s="2141"/>
      <c r="J89" s="122"/>
      <c r="K89" s="122"/>
      <c r="L89" s="122"/>
      <c r="M89" s="122"/>
      <c r="N89" s="122"/>
      <c r="O89" s="122"/>
      <c r="P89" s="122"/>
      <c r="Q89" s="122"/>
    </row>
    <row r="90" spans="1:17" ht="18.75" customHeight="1" x14ac:dyDescent="0.2">
      <c r="B90" s="110" t="s">
        <v>925</v>
      </c>
      <c r="C90" s="110"/>
      <c r="D90" s="110"/>
      <c r="E90" s="110"/>
      <c r="F90" s="110"/>
      <c r="G90" s="626"/>
      <c r="H90" s="236"/>
      <c r="J90" s="122"/>
      <c r="K90" s="122"/>
      <c r="L90" s="122"/>
      <c r="M90" s="122"/>
      <c r="N90" s="122"/>
      <c r="O90" s="122"/>
      <c r="P90" s="122"/>
      <c r="Q90" s="122"/>
    </row>
    <row r="91" spans="1:17" ht="12" thickBot="1" x14ac:dyDescent="0.25">
      <c r="B91" s="5"/>
      <c r="C91" s="5"/>
      <c r="D91" s="5"/>
      <c r="E91" s="34"/>
      <c r="F91" s="34"/>
      <c r="G91" s="433" t="s">
        <v>165</v>
      </c>
      <c r="H91" s="49"/>
      <c r="J91" s="122"/>
      <c r="K91" s="122"/>
      <c r="L91" s="122"/>
      <c r="M91" s="122"/>
      <c r="N91" s="122"/>
      <c r="O91" s="122"/>
      <c r="P91" s="122"/>
      <c r="Q91" s="122"/>
    </row>
    <row r="92" spans="1:17" ht="11.25" customHeight="1" x14ac:dyDescent="0.2">
      <c r="A92" s="3332" t="s">
        <v>1453</v>
      </c>
      <c r="B92" s="3344" t="s">
        <v>166</v>
      </c>
      <c r="C92" s="3346" t="s">
        <v>434</v>
      </c>
      <c r="D92" s="3348" t="s">
        <v>188</v>
      </c>
      <c r="E92" s="3340" t="s">
        <v>1568</v>
      </c>
      <c r="F92" s="3342" t="s">
        <v>1454</v>
      </c>
      <c r="G92" s="3329" t="s">
        <v>186</v>
      </c>
      <c r="H92" s="12"/>
      <c r="J92" s="122"/>
      <c r="K92" s="122"/>
      <c r="L92" s="122"/>
      <c r="M92" s="122"/>
      <c r="N92" s="122"/>
      <c r="O92" s="122"/>
      <c r="P92" s="122"/>
      <c r="Q92" s="122"/>
    </row>
    <row r="93" spans="1:17" ht="20.25" customHeight="1" thickBot="1" x14ac:dyDescent="0.25">
      <c r="A93" s="3333"/>
      <c r="B93" s="3369"/>
      <c r="C93" s="3366"/>
      <c r="D93" s="3350"/>
      <c r="E93" s="3341"/>
      <c r="F93" s="3377"/>
      <c r="G93" s="3330"/>
      <c r="H93" s="12"/>
      <c r="J93" s="122"/>
      <c r="K93" s="122"/>
      <c r="L93" s="122"/>
      <c r="M93" s="122"/>
      <c r="N93" s="122"/>
      <c r="O93" s="122"/>
      <c r="P93" s="122"/>
      <c r="Q93" s="122"/>
    </row>
    <row r="94" spans="1:17" s="132" customFormat="1" ht="14.25" customHeight="1" thickBot="1" x14ac:dyDescent="0.25">
      <c r="A94" s="58">
        <f>A95+A100+A108+A106+A112</f>
        <v>4674</v>
      </c>
      <c r="B94" s="63" t="s">
        <v>172</v>
      </c>
      <c r="C94" s="61" t="s">
        <v>169</v>
      </c>
      <c r="D94" s="57" t="s">
        <v>174</v>
      </c>
      <c r="E94" s="54">
        <f>E95+E100+E108+E106+E112+E114+E115+E116</f>
        <v>6364.63</v>
      </c>
      <c r="F94" s="54">
        <f>F95+F100+F106+F108+F112+F114+F115+F116</f>
        <v>6364.63</v>
      </c>
      <c r="G94" s="1246" t="s">
        <v>167</v>
      </c>
      <c r="H94" s="685"/>
      <c r="I94" s="685"/>
      <c r="J94" s="422"/>
      <c r="K94" s="422"/>
      <c r="L94" s="422"/>
      <c r="M94" s="422"/>
      <c r="N94" s="422"/>
      <c r="O94" s="422"/>
      <c r="P94" s="422"/>
      <c r="Q94" s="422"/>
    </row>
    <row r="95" spans="1:17" s="132" customFormat="1" ht="12" customHeight="1" x14ac:dyDescent="0.2">
      <c r="A95" s="290">
        <f>SUM(A96:A99)</f>
        <v>1620</v>
      </c>
      <c r="B95" s="1111" t="s">
        <v>172</v>
      </c>
      <c r="C95" s="288" t="s">
        <v>167</v>
      </c>
      <c r="D95" s="1286" t="s">
        <v>404</v>
      </c>
      <c r="E95" s="893">
        <f>SUM(E96:E99)</f>
        <v>1620</v>
      </c>
      <c r="F95" s="291">
        <f>SUM(F96:F99)</f>
        <v>1620</v>
      </c>
      <c r="G95" s="2323"/>
      <c r="H95" s="422"/>
      <c r="I95" s="422"/>
      <c r="J95" s="422"/>
      <c r="K95" s="2324"/>
      <c r="L95" s="2324"/>
      <c r="M95" s="2324"/>
      <c r="N95" s="422"/>
      <c r="O95" s="422"/>
      <c r="P95" s="422"/>
      <c r="Q95" s="422"/>
    </row>
    <row r="96" spans="1:17" s="132" customFormat="1" ht="12" hidden="1" customHeight="1" x14ac:dyDescent="0.2">
      <c r="A96" s="295">
        <v>300</v>
      </c>
      <c r="B96" s="292" t="s">
        <v>172</v>
      </c>
      <c r="C96" s="293" t="s">
        <v>435</v>
      </c>
      <c r="D96" s="1213" t="s">
        <v>436</v>
      </c>
      <c r="E96" s="858">
        <v>300</v>
      </c>
      <c r="F96" s="296">
        <v>300</v>
      </c>
      <c r="G96" s="2325"/>
      <c r="H96" s="422"/>
      <c r="I96" s="422"/>
      <c r="J96" s="422"/>
      <c r="K96" s="2324"/>
      <c r="L96" s="2324"/>
      <c r="M96" s="2324"/>
      <c r="N96" s="422"/>
      <c r="O96" s="422"/>
      <c r="P96" s="422"/>
      <c r="Q96" s="422"/>
    </row>
    <row r="97" spans="1:19" s="132" customFormat="1" ht="12" hidden="1" customHeight="1" x14ac:dyDescent="0.2">
      <c r="A97" s="295">
        <v>300</v>
      </c>
      <c r="B97" s="292" t="s">
        <v>172</v>
      </c>
      <c r="C97" s="293" t="s">
        <v>437</v>
      </c>
      <c r="D97" s="1213" t="s">
        <v>438</v>
      </c>
      <c r="E97" s="858">
        <v>300</v>
      </c>
      <c r="F97" s="296">
        <v>300</v>
      </c>
      <c r="G97" s="2326"/>
      <c r="H97" s="422"/>
      <c r="I97" s="422"/>
      <c r="J97" s="422"/>
      <c r="K97" s="2324"/>
      <c r="L97" s="2324"/>
      <c r="M97" s="2324"/>
      <c r="N97" s="422"/>
      <c r="O97" s="422"/>
      <c r="P97" s="422"/>
      <c r="Q97" s="422"/>
    </row>
    <row r="98" spans="1:19" s="132" customFormat="1" ht="12" hidden="1" customHeight="1" x14ac:dyDescent="0.2">
      <c r="A98" s="311">
        <v>100</v>
      </c>
      <c r="B98" s="308" t="s">
        <v>172</v>
      </c>
      <c r="C98" s="309" t="s">
        <v>1114</v>
      </c>
      <c r="D98" s="1275" t="s">
        <v>993</v>
      </c>
      <c r="E98" s="883">
        <v>100</v>
      </c>
      <c r="F98" s="312">
        <v>100</v>
      </c>
      <c r="G98" s="2327"/>
      <c r="H98" s="422"/>
      <c r="I98" s="422"/>
      <c r="J98" s="422"/>
      <c r="K98" s="2324"/>
      <c r="L98" s="2324"/>
      <c r="M98" s="2324"/>
      <c r="N98" s="422"/>
      <c r="O98" s="422"/>
      <c r="P98" s="422"/>
      <c r="Q98" s="422"/>
    </row>
    <row r="99" spans="1:19" s="132" customFormat="1" ht="12" hidden="1" customHeight="1" x14ac:dyDescent="0.2">
      <c r="A99" s="1114">
        <v>920</v>
      </c>
      <c r="B99" s="308" t="s">
        <v>172</v>
      </c>
      <c r="C99" s="309" t="s">
        <v>1238</v>
      </c>
      <c r="D99" s="734" t="s">
        <v>1111</v>
      </c>
      <c r="E99" s="855">
        <v>920</v>
      </c>
      <c r="F99" s="312">
        <v>920</v>
      </c>
      <c r="G99" s="2327"/>
      <c r="H99" s="422"/>
      <c r="I99" s="422"/>
      <c r="J99" s="422"/>
      <c r="K99" s="2324"/>
      <c r="L99" s="2324"/>
      <c r="M99" s="2324"/>
      <c r="N99" s="422"/>
      <c r="O99" s="422"/>
      <c r="P99" s="422"/>
      <c r="Q99" s="422"/>
    </row>
    <row r="100" spans="1:19" s="132" customFormat="1" ht="12" customHeight="1" x14ac:dyDescent="0.2">
      <c r="A100" s="301">
        <f>SUM(A101:A105)</f>
        <v>354</v>
      </c>
      <c r="B100" s="298" t="s">
        <v>172</v>
      </c>
      <c r="C100" s="299" t="s">
        <v>167</v>
      </c>
      <c r="D100" s="1273" t="s">
        <v>401</v>
      </c>
      <c r="E100" s="884">
        <f>SUM(E101:E105)</f>
        <v>354</v>
      </c>
      <c r="F100" s="302">
        <f>SUM(F101:F105)</f>
        <v>354</v>
      </c>
      <c r="G100" s="2328"/>
      <c r="H100" s="422"/>
      <c r="I100" s="422"/>
      <c r="J100" s="422"/>
      <c r="K100" s="2324"/>
      <c r="L100" s="2324"/>
      <c r="M100" s="2324"/>
      <c r="N100" s="422"/>
      <c r="O100" s="422"/>
      <c r="P100" s="422"/>
      <c r="Q100" s="422"/>
    </row>
    <row r="101" spans="1:19" s="132" customFormat="1" ht="22.5" hidden="1" x14ac:dyDescent="0.2">
      <c r="A101" s="295">
        <v>104</v>
      </c>
      <c r="B101" s="292" t="s">
        <v>172</v>
      </c>
      <c r="C101" s="293" t="s">
        <v>439</v>
      </c>
      <c r="D101" s="645" t="s">
        <v>440</v>
      </c>
      <c r="E101" s="858">
        <v>104</v>
      </c>
      <c r="F101" s="296">
        <v>104</v>
      </c>
      <c r="G101" s="2326"/>
      <c r="H101" s="422"/>
      <c r="I101" s="422"/>
      <c r="J101" s="422"/>
      <c r="K101" s="2324"/>
      <c r="L101" s="2324"/>
      <c r="M101" s="2324"/>
      <c r="N101" s="422"/>
      <c r="O101" s="422"/>
      <c r="P101" s="422"/>
      <c r="Q101" s="422"/>
    </row>
    <row r="102" spans="1:19" s="132" customFormat="1" ht="12" hidden="1" customHeight="1" x14ac:dyDescent="0.2">
      <c r="A102" s="157">
        <v>120</v>
      </c>
      <c r="B102" s="320" t="s">
        <v>172</v>
      </c>
      <c r="C102" s="208" t="s">
        <v>441</v>
      </c>
      <c r="D102" s="1287" t="s">
        <v>442</v>
      </c>
      <c r="E102" s="856">
        <v>120</v>
      </c>
      <c r="F102" s="135">
        <v>120</v>
      </c>
      <c r="G102" s="2329"/>
      <c r="H102" s="422"/>
      <c r="I102" s="422"/>
      <c r="J102" s="422"/>
      <c r="K102" s="2324"/>
      <c r="L102" s="2324"/>
      <c r="M102" s="2324"/>
      <c r="N102" s="422"/>
      <c r="O102" s="422"/>
      <c r="P102" s="422"/>
      <c r="Q102" s="422"/>
    </row>
    <row r="103" spans="1:19" s="132" customFormat="1" ht="12" hidden="1" customHeight="1" x14ac:dyDescent="0.2">
      <c r="A103" s="157">
        <v>30</v>
      </c>
      <c r="B103" s="320" t="s">
        <v>172</v>
      </c>
      <c r="C103" s="208" t="s">
        <v>443</v>
      </c>
      <c r="D103" s="1287" t="s">
        <v>444</v>
      </c>
      <c r="E103" s="856">
        <v>30</v>
      </c>
      <c r="F103" s="135">
        <v>30</v>
      </c>
      <c r="G103" s="2330"/>
      <c r="H103" s="422"/>
      <c r="I103" s="422"/>
      <c r="J103" s="422"/>
      <c r="K103" s="2324"/>
      <c r="L103" s="2324"/>
      <c r="M103" s="2324"/>
      <c r="N103" s="422"/>
      <c r="O103" s="422"/>
      <c r="P103" s="422"/>
      <c r="Q103" s="422"/>
    </row>
    <row r="104" spans="1:19" s="132" customFormat="1" ht="12" hidden="1" customHeight="1" x14ac:dyDescent="0.2">
      <c r="A104" s="157">
        <v>50</v>
      </c>
      <c r="B104" s="320" t="s">
        <v>172</v>
      </c>
      <c r="C104" s="208" t="s">
        <v>445</v>
      </c>
      <c r="D104" s="1287" t="s">
        <v>446</v>
      </c>
      <c r="E104" s="856">
        <v>50</v>
      </c>
      <c r="F104" s="135">
        <v>50</v>
      </c>
      <c r="G104" s="2330"/>
      <c r="H104" s="422"/>
      <c r="I104" s="422"/>
      <c r="J104" s="422"/>
      <c r="K104" s="2324"/>
      <c r="L104" s="2324"/>
      <c r="M104" s="2324"/>
      <c r="N104" s="422"/>
      <c r="O104" s="422"/>
      <c r="P104" s="422"/>
      <c r="Q104" s="422"/>
      <c r="R104" s="422"/>
    </row>
    <row r="105" spans="1:19" s="132" customFormat="1" ht="12" hidden="1" customHeight="1" x14ac:dyDescent="0.2">
      <c r="A105" s="157">
        <v>50</v>
      </c>
      <c r="B105" s="320" t="s">
        <v>172</v>
      </c>
      <c r="C105" s="208" t="s">
        <v>447</v>
      </c>
      <c r="D105" s="2331" t="s">
        <v>1113</v>
      </c>
      <c r="E105" s="856">
        <v>50</v>
      </c>
      <c r="F105" s="135">
        <v>50</v>
      </c>
      <c r="G105" s="2330"/>
      <c r="H105" s="422"/>
      <c r="I105" s="422"/>
      <c r="J105" s="422"/>
      <c r="K105" s="2324"/>
      <c r="L105" s="2324"/>
      <c r="M105" s="2324"/>
      <c r="N105" s="422"/>
      <c r="O105" s="422"/>
      <c r="P105" s="422"/>
      <c r="Q105" s="422"/>
      <c r="R105" s="422"/>
    </row>
    <row r="106" spans="1:19" s="132" customFormat="1" ht="12" customHeight="1" x14ac:dyDescent="0.2">
      <c r="A106" s="301">
        <f>A107</f>
        <v>300</v>
      </c>
      <c r="B106" s="298" t="s">
        <v>172</v>
      </c>
      <c r="C106" s="299" t="s">
        <v>167</v>
      </c>
      <c r="D106" s="1273" t="s">
        <v>415</v>
      </c>
      <c r="E106" s="884">
        <f>E107</f>
        <v>300</v>
      </c>
      <c r="F106" s="302">
        <f>F107</f>
        <v>300</v>
      </c>
      <c r="G106" s="2332"/>
      <c r="H106" s="422"/>
      <c r="I106" s="422"/>
      <c r="J106" s="422"/>
      <c r="K106" s="2324"/>
      <c r="L106" s="2324"/>
      <c r="M106" s="2324"/>
      <c r="N106" s="422"/>
      <c r="O106" s="422"/>
      <c r="P106" s="422"/>
      <c r="Q106" s="422"/>
      <c r="R106" s="422"/>
    </row>
    <row r="107" spans="1:19" s="132" customFormat="1" ht="12" hidden="1" customHeight="1" x14ac:dyDescent="0.2">
      <c r="A107" s="157">
        <v>300</v>
      </c>
      <c r="B107" s="320"/>
      <c r="C107" s="2333">
        <v>8700230000</v>
      </c>
      <c r="D107" s="1287" t="s">
        <v>994</v>
      </c>
      <c r="E107" s="856">
        <v>300</v>
      </c>
      <c r="F107" s="135">
        <v>300</v>
      </c>
      <c r="G107" s="2334"/>
      <c r="H107" s="422"/>
      <c r="I107" s="422"/>
      <c r="J107" s="422"/>
      <c r="K107" s="2324"/>
      <c r="L107" s="2324"/>
      <c r="M107" s="2324"/>
      <c r="N107" s="422"/>
      <c r="O107" s="422"/>
      <c r="P107" s="422"/>
      <c r="Q107" s="422"/>
      <c r="R107" s="422"/>
    </row>
    <row r="108" spans="1:19" s="132" customFormat="1" ht="12" customHeight="1" x14ac:dyDescent="0.2">
      <c r="A108" s="301">
        <f>SUM(A109:A111)</f>
        <v>2000</v>
      </c>
      <c r="B108" s="303" t="s">
        <v>172</v>
      </c>
      <c r="C108" s="304" t="s">
        <v>167</v>
      </c>
      <c r="D108" s="1274" t="s">
        <v>420</v>
      </c>
      <c r="E108" s="884">
        <f>SUM(E109:E111)</f>
        <v>2000</v>
      </c>
      <c r="F108" s="302">
        <f>SUM(F109:F111)</f>
        <v>2000</v>
      </c>
      <c r="G108" s="2325"/>
      <c r="H108" s="422"/>
      <c r="I108" s="422"/>
      <c r="J108" s="422"/>
      <c r="K108" s="2324"/>
      <c r="L108" s="2324"/>
      <c r="M108" s="2324"/>
      <c r="N108" s="422"/>
      <c r="O108" s="422"/>
      <c r="P108" s="422"/>
      <c r="Q108" s="422"/>
      <c r="R108" s="422"/>
    </row>
    <row r="109" spans="1:19" s="132" customFormat="1" ht="12" hidden="1" customHeight="1" x14ac:dyDescent="0.2">
      <c r="A109" s="1114">
        <v>1500</v>
      </c>
      <c r="B109" s="1112" t="s">
        <v>172</v>
      </c>
      <c r="C109" s="208" t="s">
        <v>450</v>
      </c>
      <c r="D109" s="734" t="s">
        <v>451</v>
      </c>
      <c r="E109" s="855">
        <v>1500</v>
      </c>
      <c r="F109" s="156">
        <v>1500</v>
      </c>
      <c r="G109" s="2335"/>
      <c r="H109" s="422"/>
      <c r="I109" s="422"/>
      <c r="J109" s="422"/>
      <c r="K109" s="2324"/>
      <c r="L109" s="2324"/>
      <c r="M109" s="2336"/>
      <c r="N109" s="422"/>
      <c r="O109" s="422"/>
      <c r="P109" s="422"/>
      <c r="Q109" s="422"/>
      <c r="R109" s="422"/>
    </row>
    <row r="110" spans="1:19" s="132" customFormat="1" ht="12" hidden="1" customHeight="1" x14ac:dyDescent="0.2">
      <c r="A110" s="1114">
        <v>200</v>
      </c>
      <c r="B110" s="1112" t="s">
        <v>172</v>
      </c>
      <c r="C110" s="208" t="s">
        <v>1242</v>
      </c>
      <c r="D110" s="734" t="s">
        <v>1112</v>
      </c>
      <c r="E110" s="855">
        <v>200</v>
      </c>
      <c r="F110" s="156">
        <v>200</v>
      </c>
      <c r="G110" s="2335"/>
      <c r="H110" s="422"/>
      <c r="I110" s="422"/>
      <c r="J110" s="422"/>
      <c r="K110" s="2324"/>
      <c r="L110" s="2324"/>
      <c r="M110" s="2324"/>
      <c r="N110" s="422"/>
      <c r="O110" s="422"/>
      <c r="P110" s="422"/>
      <c r="Q110" s="422"/>
      <c r="R110" s="422"/>
    </row>
    <row r="111" spans="1:19" s="132" customFormat="1" ht="12" hidden="1" customHeight="1" x14ac:dyDescent="0.2">
      <c r="A111" s="1114">
        <v>300</v>
      </c>
      <c r="B111" s="1283" t="s">
        <v>172</v>
      </c>
      <c r="C111" s="1284" t="s">
        <v>1606</v>
      </c>
      <c r="D111" s="734" t="s">
        <v>1240</v>
      </c>
      <c r="E111" s="855">
        <v>300</v>
      </c>
      <c r="F111" s="156">
        <v>300</v>
      </c>
      <c r="G111" s="2335"/>
      <c r="H111" s="422"/>
      <c r="I111" s="422"/>
      <c r="J111" s="422"/>
      <c r="K111" s="2324"/>
      <c r="L111" s="2324"/>
      <c r="M111" s="2324"/>
      <c r="N111" s="422"/>
      <c r="O111" s="422"/>
      <c r="P111" s="422"/>
      <c r="Q111" s="422"/>
      <c r="R111" s="422"/>
    </row>
    <row r="112" spans="1:19" ht="11.25" customHeight="1" x14ac:dyDescent="0.25">
      <c r="A112" s="301">
        <f>SUM(A113:A113)</f>
        <v>400</v>
      </c>
      <c r="B112" s="303"/>
      <c r="C112" s="304" t="s">
        <v>167</v>
      </c>
      <c r="D112" s="1273" t="s">
        <v>1239</v>
      </c>
      <c r="E112" s="884">
        <f>SUM(E113:E113)</f>
        <v>400</v>
      </c>
      <c r="F112" s="302">
        <f>F113</f>
        <v>400</v>
      </c>
      <c r="G112" s="2328"/>
      <c r="I112" s="122"/>
      <c r="J112" s="122"/>
      <c r="K112" s="2337"/>
      <c r="L112" s="2337"/>
      <c r="M112" s="2337"/>
      <c r="N112" s="122"/>
      <c r="O112" s="122"/>
      <c r="P112" s="122"/>
      <c r="Q112" s="122"/>
      <c r="R112" s="122"/>
      <c r="S112" s="122"/>
    </row>
    <row r="113" spans="1:19" ht="22.5" x14ac:dyDescent="0.25">
      <c r="A113" s="1114">
        <v>400</v>
      </c>
      <c r="B113" s="1112" t="s">
        <v>172</v>
      </c>
      <c r="C113" s="208" t="s">
        <v>2052</v>
      </c>
      <c r="D113" s="2338" t="s">
        <v>1241</v>
      </c>
      <c r="E113" s="855">
        <v>400</v>
      </c>
      <c r="F113" s="156">
        <v>400</v>
      </c>
      <c r="G113" s="2335"/>
      <c r="I113" s="122"/>
      <c r="J113" s="122"/>
      <c r="K113" s="2337"/>
      <c r="L113" s="2337"/>
      <c r="M113" s="2337"/>
      <c r="N113" s="122"/>
      <c r="O113" s="122"/>
      <c r="P113" s="122"/>
      <c r="Q113" s="122"/>
      <c r="R113" s="122"/>
      <c r="S113" s="122"/>
    </row>
    <row r="114" spans="1:19" ht="22.5" x14ac:dyDescent="0.25">
      <c r="A114" s="1114"/>
      <c r="B114" s="1629"/>
      <c r="C114" s="208" t="s">
        <v>2053</v>
      </c>
      <c r="D114" s="1213" t="s">
        <v>1605</v>
      </c>
      <c r="E114" s="1631">
        <v>1090.6300000000001</v>
      </c>
      <c r="F114" s="156">
        <v>1090.6300000000001</v>
      </c>
      <c r="G114" s="2325" t="s">
        <v>2054</v>
      </c>
      <c r="H114" s="769"/>
      <c r="I114" s="122"/>
      <c r="J114" s="122"/>
      <c r="K114" s="2337"/>
      <c r="L114" s="2337"/>
      <c r="M114" s="2337"/>
      <c r="N114" s="122"/>
      <c r="O114" s="122"/>
      <c r="P114" s="122"/>
      <c r="Q114" s="122"/>
      <c r="R114" s="122"/>
      <c r="S114" s="122"/>
    </row>
    <row r="115" spans="1:19" ht="22.5" x14ac:dyDescent="0.25">
      <c r="A115" s="1114"/>
      <c r="B115" s="1629"/>
      <c r="C115" s="2339" t="s">
        <v>2055</v>
      </c>
      <c r="D115" s="1213" t="s">
        <v>448</v>
      </c>
      <c r="E115" s="1631">
        <v>250</v>
      </c>
      <c r="F115" s="156">
        <v>250</v>
      </c>
      <c r="G115" s="2325" t="s">
        <v>2056</v>
      </c>
      <c r="H115" s="769"/>
      <c r="I115" s="122"/>
      <c r="J115" s="122"/>
      <c r="K115" s="2337"/>
      <c r="L115" s="2337"/>
      <c r="M115" s="2337"/>
      <c r="N115" s="122"/>
      <c r="O115" s="122"/>
      <c r="P115" s="122"/>
      <c r="Q115" s="122"/>
      <c r="R115" s="122"/>
      <c r="S115" s="122"/>
    </row>
    <row r="116" spans="1:19" ht="23.25" thickBot="1" x14ac:dyDescent="0.3">
      <c r="A116" s="1115"/>
      <c r="B116" s="1630"/>
      <c r="C116" s="2340" t="s">
        <v>2055</v>
      </c>
      <c r="D116" s="1282" t="s">
        <v>449</v>
      </c>
      <c r="E116" s="1632">
        <v>350</v>
      </c>
      <c r="F116" s="1628">
        <v>350</v>
      </c>
      <c r="G116" s="2341" t="s">
        <v>2056</v>
      </c>
      <c r="H116" s="769"/>
      <c r="I116" s="122"/>
      <c r="J116" s="122"/>
      <c r="K116" s="2337"/>
      <c r="L116" s="2337"/>
      <c r="M116" s="2337"/>
      <c r="N116" s="122"/>
      <c r="O116" s="122"/>
      <c r="P116" s="122"/>
      <c r="Q116" s="122"/>
      <c r="R116" s="122"/>
      <c r="S116" s="122"/>
    </row>
    <row r="117" spans="1:19" ht="11.25" customHeight="1" x14ac:dyDescent="0.25">
      <c r="A117" s="786"/>
      <c r="B117" s="1285"/>
      <c r="C117" s="949"/>
      <c r="D117" s="1212"/>
      <c r="E117" s="786"/>
      <c r="F117" s="786"/>
      <c r="G117" s="2342"/>
      <c r="H117" s="769"/>
      <c r="I117" s="122"/>
      <c r="J117" s="122"/>
      <c r="K117" s="2337"/>
      <c r="L117" s="2337"/>
      <c r="M117" s="2337"/>
      <c r="N117" s="122"/>
      <c r="O117" s="122"/>
      <c r="P117" s="122"/>
      <c r="Q117" s="122"/>
      <c r="R117" s="122"/>
      <c r="S117" s="122"/>
    </row>
    <row r="118" spans="1:19" ht="18.75" customHeight="1" x14ac:dyDescent="0.25">
      <c r="B118" s="656" t="s">
        <v>926</v>
      </c>
      <c r="C118" s="656"/>
      <c r="D118" s="656"/>
      <c r="E118" s="656"/>
      <c r="F118" s="656"/>
      <c r="G118" s="2143"/>
      <c r="H118" s="192"/>
      <c r="I118" s="122"/>
      <c r="J118" s="122"/>
      <c r="K118" s="2337"/>
      <c r="L118" s="2337"/>
      <c r="M118" s="2337"/>
      <c r="N118" s="122"/>
      <c r="O118" s="122"/>
      <c r="P118" s="122"/>
      <c r="Q118" s="122"/>
      <c r="R118" s="122"/>
      <c r="S118" s="122"/>
    </row>
    <row r="119" spans="1:19" ht="15.75" thickBot="1" x14ac:dyDescent="0.3">
      <c r="B119" s="321"/>
      <c r="C119" s="321"/>
      <c r="D119" s="321"/>
      <c r="E119" s="322"/>
      <c r="F119" s="322"/>
      <c r="G119" s="322" t="s">
        <v>165</v>
      </c>
      <c r="H119" s="323"/>
      <c r="I119" s="122"/>
      <c r="J119" s="122"/>
      <c r="K119" s="2337"/>
      <c r="L119" s="2337"/>
      <c r="M119" s="2337"/>
      <c r="N119" s="122"/>
      <c r="O119" s="122"/>
      <c r="P119" s="122"/>
      <c r="Q119" s="122"/>
      <c r="R119" s="122"/>
      <c r="S119" s="122"/>
    </row>
    <row r="120" spans="1:19" ht="11.25" customHeight="1" x14ac:dyDescent="0.25">
      <c r="A120" s="3332" t="s">
        <v>1453</v>
      </c>
      <c r="B120" s="3441" t="s">
        <v>171</v>
      </c>
      <c r="C120" s="3336" t="s">
        <v>452</v>
      </c>
      <c r="D120" s="3348" t="s">
        <v>183</v>
      </c>
      <c r="E120" s="3340" t="s">
        <v>1568</v>
      </c>
      <c r="F120" s="3342" t="s">
        <v>1454</v>
      </c>
      <c r="G120" s="3373" t="s">
        <v>186</v>
      </c>
      <c r="H120" s="122"/>
      <c r="I120" s="122"/>
      <c r="J120" s="122"/>
      <c r="K120" s="2337"/>
      <c r="L120" s="2337"/>
      <c r="M120" s="2343"/>
      <c r="N120" s="122"/>
      <c r="O120" s="122"/>
      <c r="P120" s="122"/>
      <c r="Q120" s="122"/>
      <c r="R120" s="122"/>
    </row>
    <row r="121" spans="1:19" ht="16.5" customHeight="1" thickBot="1" x14ac:dyDescent="0.25">
      <c r="A121" s="3333"/>
      <c r="B121" s="3442"/>
      <c r="C121" s="3337"/>
      <c r="D121" s="3350"/>
      <c r="E121" s="3341"/>
      <c r="F121" s="3377"/>
      <c r="G121" s="3374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</row>
    <row r="122" spans="1:19" s="132" customFormat="1" ht="15" customHeight="1" thickBot="1" x14ac:dyDescent="0.25">
      <c r="A122" s="58">
        <f>A123</f>
        <v>1500</v>
      </c>
      <c r="B122" s="953" t="s">
        <v>172</v>
      </c>
      <c r="C122" s="608" t="s">
        <v>169</v>
      </c>
      <c r="D122" s="954" t="s">
        <v>174</v>
      </c>
      <c r="E122" s="62">
        <f>E123+E125</f>
        <v>2300</v>
      </c>
      <c r="F122" s="58">
        <v>2300</v>
      </c>
      <c r="G122" s="1279" t="s">
        <v>167</v>
      </c>
      <c r="H122" s="422"/>
      <c r="I122" s="422"/>
      <c r="J122" s="422"/>
      <c r="K122" s="422"/>
      <c r="L122" s="422"/>
      <c r="M122" s="422"/>
      <c r="N122" s="422"/>
      <c r="O122" s="422"/>
      <c r="P122" s="422"/>
      <c r="Q122" s="422"/>
      <c r="R122" s="422"/>
    </row>
    <row r="123" spans="1:19" x14ac:dyDescent="0.2">
      <c r="A123" s="326">
        <f>A124</f>
        <v>1500</v>
      </c>
      <c r="B123" s="324" t="s">
        <v>167</v>
      </c>
      <c r="C123" s="325" t="s">
        <v>167</v>
      </c>
      <c r="D123" s="895" t="s">
        <v>58</v>
      </c>
      <c r="E123" s="896">
        <f>E124</f>
        <v>2000</v>
      </c>
      <c r="F123" s="3052">
        <f>SUM(F124:F125)</f>
        <v>2300</v>
      </c>
      <c r="G123" s="2344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</row>
    <row r="124" spans="1:19" x14ac:dyDescent="0.2">
      <c r="A124" s="1122">
        <v>1500</v>
      </c>
      <c r="B124" s="644" t="s">
        <v>172</v>
      </c>
      <c r="C124" s="1634" t="s">
        <v>1607</v>
      </c>
      <c r="D124" s="116" t="s">
        <v>1243</v>
      </c>
      <c r="E124" s="831">
        <v>2000</v>
      </c>
      <c r="F124" s="203">
        <v>2000</v>
      </c>
      <c r="G124" s="2320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</row>
    <row r="125" spans="1:19" s="1636" customFormat="1" ht="12" thickBot="1" x14ac:dyDescent="0.25">
      <c r="A125" s="1637"/>
      <c r="B125" s="2054" t="s">
        <v>172</v>
      </c>
      <c r="C125" s="2345" t="s">
        <v>2057</v>
      </c>
      <c r="D125" s="468" t="s">
        <v>1608</v>
      </c>
      <c r="E125" s="834">
        <v>300</v>
      </c>
      <c r="F125" s="145">
        <v>300</v>
      </c>
      <c r="G125" s="2346"/>
      <c r="H125" s="1635"/>
      <c r="I125" s="1635"/>
      <c r="J125" s="1635"/>
      <c r="K125" s="1635"/>
      <c r="L125" s="1635"/>
      <c r="M125" s="1635"/>
      <c r="N125" s="1635"/>
      <c r="O125" s="1635"/>
      <c r="P125" s="1635"/>
      <c r="Q125" s="1635"/>
      <c r="R125" s="1635"/>
    </row>
    <row r="126" spans="1:19" x14ac:dyDescent="0.2">
      <c r="A126" s="146"/>
      <c r="B126" s="585"/>
      <c r="C126" s="1633"/>
      <c r="D126" s="480"/>
      <c r="E126" s="146"/>
      <c r="F126" s="146"/>
      <c r="G126" s="2318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</row>
    <row r="127" spans="1:19" ht="18.75" customHeight="1" x14ac:dyDescent="0.2">
      <c r="B127" s="110" t="s">
        <v>996</v>
      </c>
      <c r="C127" s="110"/>
      <c r="D127" s="110"/>
      <c r="E127" s="110"/>
      <c r="F127" s="110"/>
      <c r="G127" s="626"/>
      <c r="H127" s="67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</row>
    <row r="128" spans="1:19" ht="12" thickBot="1" x14ac:dyDescent="0.25">
      <c r="B128" s="5"/>
      <c r="C128" s="5"/>
      <c r="D128" s="5"/>
      <c r="E128" s="8"/>
      <c r="F128" s="8"/>
      <c r="G128" s="8" t="s">
        <v>165</v>
      </c>
      <c r="H128" s="33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</row>
    <row r="129" spans="1:18" ht="11.25" customHeight="1" x14ac:dyDescent="0.2">
      <c r="A129" s="3332" t="s">
        <v>1453</v>
      </c>
      <c r="B129" s="3334" t="s">
        <v>171</v>
      </c>
      <c r="C129" s="3422" t="s">
        <v>453</v>
      </c>
      <c r="D129" s="3439" t="s">
        <v>454</v>
      </c>
      <c r="E129" s="3340" t="s">
        <v>1568</v>
      </c>
      <c r="F129" s="3342" t="s">
        <v>1454</v>
      </c>
      <c r="G129" s="3373" t="s">
        <v>186</v>
      </c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</row>
    <row r="130" spans="1:18" ht="16.5" customHeight="1" thickBot="1" x14ac:dyDescent="0.25">
      <c r="A130" s="3333"/>
      <c r="B130" s="3335"/>
      <c r="C130" s="3423"/>
      <c r="D130" s="3440"/>
      <c r="E130" s="3341"/>
      <c r="F130" s="3377"/>
      <c r="G130" s="3374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</row>
    <row r="131" spans="1:18" ht="14.25" customHeight="1" thickBot="1" x14ac:dyDescent="0.25">
      <c r="A131" s="58">
        <f>SUM(A132:A132)</f>
        <v>224.85</v>
      </c>
      <c r="B131" s="65" t="s">
        <v>172</v>
      </c>
      <c r="C131" s="57" t="s">
        <v>169</v>
      </c>
      <c r="D131" s="56" t="s">
        <v>174</v>
      </c>
      <c r="E131" s="58">
        <f>SUM(E132:E132)</f>
        <v>0</v>
      </c>
      <c r="F131" s="58">
        <v>0</v>
      </c>
      <c r="G131" s="1246" t="s">
        <v>167</v>
      </c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</row>
    <row r="132" spans="1:18" ht="23.25" thickBot="1" x14ac:dyDescent="0.25">
      <c r="A132" s="1638">
        <v>224.85</v>
      </c>
      <c r="B132" s="1117" t="s">
        <v>172</v>
      </c>
      <c r="C132" s="1118" t="s">
        <v>2058</v>
      </c>
      <c r="D132" s="1119" t="s">
        <v>1270</v>
      </c>
      <c r="E132" s="1362">
        <v>0</v>
      </c>
      <c r="F132" s="1363">
        <v>0</v>
      </c>
      <c r="G132" s="2347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</row>
    <row r="133" spans="1:18" s="122" customFormat="1" x14ac:dyDescent="0.2">
      <c r="A133" s="408"/>
      <c r="B133" s="478"/>
      <c r="C133" s="586"/>
      <c r="D133" s="596"/>
      <c r="E133" s="786"/>
      <c r="F133" s="1116"/>
      <c r="G133" s="2318"/>
    </row>
    <row r="134" spans="1:18" ht="19.5" customHeight="1" x14ac:dyDescent="0.25">
      <c r="B134" s="651" t="s">
        <v>468</v>
      </c>
      <c r="C134" s="651"/>
      <c r="D134" s="651"/>
      <c r="E134" s="651"/>
      <c r="F134" s="651"/>
      <c r="G134" s="2142"/>
      <c r="H134" s="266"/>
      <c r="J134" s="122"/>
      <c r="K134" s="122"/>
      <c r="L134" s="122"/>
      <c r="M134" s="122"/>
      <c r="N134" s="122"/>
      <c r="O134" s="122"/>
      <c r="P134" s="122"/>
      <c r="Q134" s="122"/>
    </row>
    <row r="135" spans="1:18" ht="13.5" customHeight="1" thickBot="1" x14ac:dyDescent="0.3">
      <c r="B135" s="2"/>
      <c r="C135" s="2"/>
      <c r="D135" s="2"/>
      <c r="E135" s="267"/>
      <c r="F135" s="267"/>
      <c r="G135" s="267" t="s">
        <v>165</v>
      </c>
      <c r="H135" s="46"/>
      <c r="J135" s="122"/>
      <c r="K135" s="122"/>
      <c r="L135" s="122"/>
      <c r="M135" s="122"/>
      <c r="N135" s="122"/>
      <c r="O135" s="122"/>
      <c r="P135" s="122"/>
      <c r="Q135" s="122"/>
    </row>
    <row r="136" spans="1:18" ht="11.25" customHeight="1" x14ac:dyDescent="0.2">
      <c r="A136" s="3332" t="s">
        <v>1453</v>
      </c>
      <c r="B136" s="3357" t="s">
        <v>166</v>
      </c>
      <c r="C136" s="3346" t="s">
        <v>469</v>
      </c>
      <c r="D136" s="3348" t="s">
        <v>187</v>
      </c>
      <c r="E136" s="3340" t="s">
        <v>1568</v>
      </c>
      <c r="F136" s="3342" t="s">
        <v>1454</v>
      </c>
      <c r="G136" s="3329" t="s">
        <v>186</v>
      </c>
      <c r="H136" s="12"/>
      <c r="J136" s="122"/>
      <c r="K136" s="122"/>
      <c r="L136" s="122"/>
      <c r="M136" s="122"/>
      <c r="N136" s="122"/>
      <c r="O136" s="122"/>
      <c r="P136" s="122"/>
      <c r="Q136" s="122"/>
    </row>
    <row r="137" spans="1:18" ht="16.5" customHeight="1" thickBot="1" x14ac:dyDescent="0.25">
      <c r="A137" s="3333"/>
      <c r="B137" s="3365"/>
      <c r="C137" s="3366"/>
      <c r="D137" s="3350"/>
      <c r="E137" s="3341"/>
      <c r="F137" s="3377"/>
      <c r="G137" s="3330"/>
      <c r="H137" s="12"/>
      <c r="J137" s="122"/>
      <c r="K137" s="122"/>
      <c r="L137" s="122"/>
      <c r="M137" s="122"/>
      <c r="N137" s="122"/>
      <c r="O137" s="122"/>
      <c r="P137" s="122"/>
      <c r="Q137" s="122"/>
    </row>
    <row r="138" spans="1:18" s="132" customFormat="1" ht="15" customHeight="1" thickBot="1" x14ac:dyDescent="0.25">
      <c r="A138" s="1231">
        <f>A139</f>
        <v>8000</v>
      </c>
      <c r="B138" s="1239" t="s">
        <v>168</v>
      </c>
      <c r="C138" s="1230" t="s">
        <v>169</v>
      </c>
      <c r="D138" s="1234" t="s">
        <v>198</v>
      </c>
      <c r="E138" s="1231">
        <f>E139</f>
        <v>15320</v>
      </c>
      <c r="F138" s="1231">
        <v>15320</v>
      </c>
      <c r="G138" s="1246" t="s">
        <v>167</v>
      </c>
      <c r="J138" s="422"/>
      <c r="K138" s="422"/>
      <c r="L138" s="422"/>
      <c r="M138" s="422"/>
      <c r="N138" s="422"/>
      <c r="O138" s="422"/>
      <c r="P138" s="422"/>
      <c r="Q138" s="422"/>
    </row>
    <row r="139" spans="1:18" x14ac:dyDescent="0.2">
      <c r="A139" s="80">
        <f>SUM(A140:A144)</f>
        <v>8000</v>
      </c>
      <c r="B139" s="1642" t="s">
        <v>172</v>
      </c>
      <c r="C139" s="358" t="s">
        <v>167</v>
      </c>
      <c r="D139" s="1640" t="s">
        <v>470</v>
      </c>
      <c r="E139" s="888">
        <f>SUM(E140:E145)</f>
        <v>15320</v>
      </c>
      <c r="F139" s="268">
        <f>SUM(F140:F145)</f>
        <v>15320</v>
      </c>
      <c r="G139" s="2323"/>
      <c r="H139" s="12"/>
      <c r="J139" s="122"/>
      <c r="K139" s="122"/>
      <c r="L139" s="122"/>
      <c r="M139" s="122"/>
      <c r="N139" s="122"/>
      <c r="O139" s="122"/>
      <c r="P139" s="122"/>
      <c r="Q139" s="122"/>
    </row>
    <row r="140" spans="1:18" s="132" customFormat="1" x14ac:dyDescent="0.2">
      <c r="A140" s="82">
        <v>2000</v>
      </c>
      <c r="B140" s="270" t="s">
        <v>172</v>
      </c>
      <c r="C140" s="359" t="s">
        <v>471</v>
      </c>
      <c r="D140" s="639" t="s">
        <v>472</v>
      </c>
      <c r="E140" s="826">
        <v>1850</v>
      </c>
      <c r="F140" s="85">
        <v>1850</v>
      </c>
      <c r="G140" s="2325"/>
      <c r="J140" s="422"/>
      <c r="K140" s="422"/>
      <c r="L140" s="422"/>
      <c r="M140" s="422"/>
      <c r="N140" s="422"/>
      <c r="O140" s="422"/>
      <c r="P140" s="422"/>
      <c r="Q140" s="422"/>
    </row>
    <row r="141" spans="1:18" s="132" customFormat="1" x14ac:dyDescent="0.2">
      <c r="A141" s="82">
        <v>3000</v>
      </c>
      <c r="B141" s="270" t="s">
        <v>172</v>
      </c>
      <c r="C141" s="359" t="s">
        <v>473</v>
      </c>
      <c r="D141" s="639" t="s">
        <v>474</v>
      </c>
      <c r="E141" s="826">
        <v>2800</v>
      </c>
      <c r="F141" s="85">
        <v>2800</v>
      </c>
      <c r="G141" s="2348"/>
      <c r="J141" s="422"/>
      <c r="K141" s="422"/>
      <c r="L141" s="422"/>
      <c r="M141" s="422"/>
      <c r="N141" s="422"/>
      <c r="O141" s="422"/>
      <c r="P141" s="422"/>
      <c r="Q141" s="422"/>
    </row>
    <row r="142" spans="1:18" s="132" customFormat="1" x14ac:dyDescent="0.2">
      <c r="A142" s="82">
        <v>1500</v>
      </c>
      <c r="B142" s="270" t="s">
        <v>172</v>
      </c>
      <c r="C142" s="359" t="s">
        <v>475</v>
      </c>
      <c r="D142" s="639" t="s">
        <v>476</v>
      </c>
      <c r="E142" s="826">
        <v>1400</v>
      </c>
      <c r="F142" s="85">
        <v>1400</v>
      </c>
      <c r="G142" s="2348"/>
      <c r="J142" s="422"/>
      <c r="K142" s="422"/>
      <c r="L142" s="422"/>
      <c r="M142" s="422"/>
      <c r="N142" s="422"/>
      <c r="O142" s="422"/>
      <c r="P142" s="422"/>
      <c r="Q142" s="422"/>
    </row>
    <row r="143" spans="1:18" s="132" customFormat="1" x14ac:dyDescent="0.2">
      <c r="A143" s="82">
        <v>400</v>
      </c>
      <c r="B143" s="270" t="s">
        <v>172</v>
      </c>
      <c r="C143" s="201" t="s">
        <v>477</v>
      </c>
      <c r="D143" s="639" t="s">
        <v>478</v>
      </c>
      <c r="E143" s="826">
        <v>300</v>
      </c>
      <c r="F143" s="85">
        <v>300</v>
      </c>
      <c r="G143" s="2348"/>
      <c r="J143" s="422"/>
      <c r="K143" s="422"/>
      <c r="L143" s="422"/>
      <c r="M143" s="422"/>
      <c r="N143" s="422"/>
      <c r="O143" s="422"/>
      <c r="P143" s="422"/>
      <c r="Q143" s="422"/>
    </row>
    <row r="144" spans="1:18" s="132" customFormat="1" ht="24" customHeight="1" x14ac:dyDescent="0.2">
      <c r="A144" s="1263">
        <v>1100</v>
      </c>
      <c r="B144" s="1643" t="s">
        <v>172</v>
      </c>
      <c r="C144" s="1639" t="s">
        <v>1244</v>
      </c>
      <c r="D144" s="1641" t="s">
        <v>995</v>
      </c>
      <c r="E144" s="1264">
        <v>950</v>
      </c>
      <c r="F144" s="1265">
        <v>950</v>
      </c>
      <c r="G144" s="2349"/>
      <c r="J144" s="422"/>
      <c r="K144" s="422"/>
      <c r="L144" s="422"/>
      <c r="M144" s="422"/>
      <c r="N144" s="422"/>
      <c r="O144" s="422"/>
      <c r="P144" s="422"/>
      <c r="Q144" s="422"/>
    </row>
    <row r="145" spans="1:19" s="132" customFormat="1" ht="12" customHeight="1" thickBot="1" x14ac:dyDescent="0.25">
      <c r="A145" s="81"/>
      <c r="B145" s="274" t="s">
        <v>172</v>
      </c>
      <c r="C145" s="214" t="s">
        <v>2059</v>
      </c>
      <c r="D145" s="1644" t="s">
        <v>2319</v>
      </c>
      <c r="E145" s="847">
        <v>8020</v>
      </c>
      <c r="F145" s="84">
        <v>8020</v>
      </c>
      <c r="G145" s="2350"/>
      <c r="J145" s="422"/>
      <c r="K145" s="422"/>
      <c r="L145" s="422"/>
      <c r="M145" s="422"/>
      <c r="N145" s="422"/>
      <c r="O145" s="422"/>
      <c r="P145" s="422"/>
      <c r="Q145" s="422"/>
    </row>
    <row r="146" spans="1:19" x14ac:dyDescent="0.2">
      <c r="G146" s="2141"/>
      <c r="J146" s="122"/>
      <c r="K146" s="122"/>
      <c r="L146" s="122"/>
      <c r="M146" s="122"/>
      <c r="N146" s="122"/>
      <c r="O146" s="122"/>
      <c r="P146" s="122"/>
      <c r="Q146" s="122"/>
    </row>
    <row r="147" spans="1:19" ht="18.75" customHeight="1" x14ac:dyDescent="0.25">
      <c r="B147" s="651" t="s">
        <v>455</v>
      </c>
      <c r="C147" s="651"/>
      <c r="D147" s="651"/>
      <c r="E147" s="651"/>
      <c r="F147" s="651"/>
      <c r="G147" s="2142"/>
      <c r="H147" s="266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</row>
    <row r="148" spans="1:19" ht="12" thickBot="1" x14ac:dyDescent="0.25">
      <c r="B148" s="333"/>
      <c r="C148" s="333"/>
      <c r="D148" s="333"/>
      <c r="E148" s="334"/>
      <c r="F148" s="334"/>
      <c r="G148" s="3108" t="s">
        <v>185</v>
      </c>
      <c r="H148" s="333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</row>
    <row r="149" spans="1:19" ht="11.25" customHeight="1" x14ac:dyDescent="0.2">
      <c r="A149" s="3332" t="s">
        <v>1453</v>
      </c>
      <c r="B149" s="3433" t="s">
        <v>166</v>
      </c>
      <c r="C149" s="3435" t="s">
        <v>456</v>
      </c>
      <c r="D149" s="3437" t="s">
        <v>457</v>
      </c>
      <c r="E149" s="3340" t="s">
        <v>1568</v>
      </c>
      <c r="F149" s="3342" t="s">
        <v>1454</v>
      </c>
      <c r="G149" s="3373" t="s">
        <v>186</v>
      </c>
      <c r="H149" s="12"/>
      <c r="J149" s="122"/>
      <c r="K149" s="122"/>
      <c r="L149" s="122"/>
      <c r="M149" s="122"/>
      <c r="N149" s="122"/>
      <c r="O149" s="122"/>
      <c r="P149" s="122"/>
      <c r="Q149" s="122"/>
      <c r="R149" s="122"/>
    </row>
    <row r="150" spans="1:19" ht="19.5" customHeight="1" thickBot="1" x14ac:dyDescent="0.25">
      <c r="A150" s="3333"/>
      <c r="B150" s="3434"/>
      <c r="C150" s="3436"/>
      <c r="D150" s="3438"/>
      <c r="E150" s="3341"/>
      <c r="F150" s="3377"/>
      <c r="G150" s="3374"/>
      <c r="H150" s="12"/>
      <c r="J150" s="122"/>
      <c r="K150" s="122"/>
      <c r="L150" s="122"/>
      <c r="M150" s="122"/>
      <c r="N150" s="122"/>
      <c r="O150" s="122"/>
      <c r="P150" s="122"/>
      <c r="Q150" s="122"/>
      <c r="R150" s="122"/>
    </row>
    <row r="151" spans="1:19" s="132" customFormat="1" ht="15" customHeight="1" thickBot="1" x14ac:dyDescent="0.25">
      <c r="A151" s="1236">
        <f>A152+A155</f>
        <v>18000</v>
      </c>
      <c r="B151" s="1237" t="s">
        <v>168</v>
      </c>
      <c r="C151" s="1238" t="s">
        <v>169</v>
      </c>
      <c r="D151" s="1234" t="s">
        <v>198</v>
      </c>
      <c r="E151" s="1236">
        <f>E152+E155</f>
        <v>18000</v>
      </c>
      <c r="F151" s="1236">
        <f>F152+F155</f>
        <v>18000</v>
      </c>
      <c r="G151" s="1246" t="s">
        <v>167</v>
      </c>
      <c r="J151" s="422"/>
      <c r="K151" s="422"/>
      <c r="L151" s="422"/>
      <c r="M151" s="422"/>
      <c r="N151" s="422"/>
      <c r="O151" s="422"/>
      <c r="P151" s="422"/>
      <c r="Q151" s="422"/>
      <c r="R151" s="422"/>
    </row>
    <row r="152" spans="1:19" x14ac:dyDescent="0.2">
      <c r="A152" s="1645">
        <f>A153+A154</f>
        <v>10000</v>
      </c>
      <c r="B152" s="335" t="s">
        <v>172</v>
      </c>
      <c r="C152" s="336" t="s">
        <v>167</v>
      </c>
      <c r="D152" s="337" t="s">
        <v>458</v>
      </c>
      <c r="E152" s="897">
        <f>E153+E154</f>
        <v>10000</v>
      </c>
      <c r="F152" s="338">
        <f>SUM(F153:F154)</f>
        <v>10000</v>
      </c>
      <c r="G152" s="2351"/>
      <c r="H152" s="12"/>
      <c r="J152" s="122"/>
      <c r="K152" s="122"/>
      <c r="L152" s="122"/>
      <c r="M152" s="122"/>
      <c r="N152" s="122"/>
      <c r="O152" s="122"/>
      <c r="P152" s="122"/>
      <c r="Q152" s="122"/>
      <c r="R152" s="122"/>
    </row>
    <row r="153" spans="1:19" x14ac:dyDescent="0.2">
      <c r="A153" s="342">
        <v>5000</v>
      </c>
      <c r="B153" s="339" t="s">
        <v>184</v>
      </c>
      <c r="C153" s="340" t="s">
        <v>1245</v>
      </c>
      <c r="D153" s="341" t="s">
        <v>459</v>
      </c>
      <c r="E153" s="898">
        <v>5000</v>
      </c>
      <c r="F153" s="343">
        <v>5000</v>
      </c>
      <c r="G153" s="2352"/>
      <c r="H153" s="12"/>
      <c r="J153" s="122"/>
      <c r="K153" s="122"/>
      <c r="L153" s="122"/>
      <c r="M153" s="122"/>
      <c r="N153" s="122"/>
      <c r="O153" s="122"/>
      <c r="P153" s="122"/>
      <c r="Q153" s="122"/>
      <c r="R153" s="122"/>
    </row>
    <row r="154" spans="1:19" x14ac:dyDescent="0.2">
      <c r="A154" s="347">
        <v>5000</v>
      </c>
      <c r="B154" s="344" t="s">
        <v>184</v>
      </c>
      <c r="C154" s="345" t="s">
        <v>1246</v>
      </c>
      <c r="D154" s="346" t="s">
        <v>460</v>
      </c>
      <c r="E154" s="899">
        <v>5000</v>
      </c>
      <c r="F154" s="348">
        <v>5000</v>
      </c>
      <c r="G154" s="2353"/>
      <c r="H154" s="12"/>
      <c r="J154" s="122"/>
      <c r="K154" s="122"/>
      <c r="L154" s="122"/>
      <c r="M154" s="122"/>
      <c r="N154" s="122"/>
      <c r="O154" s="122"/>
      <c r="P154" s="122"/>
      <c r="Q154" s="122"/>
      <c r="R154" s="122"/>
    </row>
    <row r="155" spans="1:19" ht="22.5" x14ac:dyDescent="0.2">
      <c r="A155" s="1646">
        <f>A156</f>
        <v>8000</v>
      </c>
      <c r="B155" s="349" t="s">
        <v>172</v>
      </c>
      <c r="C155" s="350" t="s">
        <v>167</v>
      </c>
      <c r="D155" s="351" t="s">
        <v>461</v>
      </c>
      <c r="E155" s="900">
        <f>E156</f>
        <v>8000</v>
      </c>
      <c r="F155" s="352">
        <f>F156</f>
        <v>8000</v>
      </c>
      <c r="G155" s="2354"/>
      <c r="H155" s="12"/>
      <c r="J155" s="122"/>
      <c r="K155" s="122"/>
      <c r="L155" s="122"/>
      <c r="M155" s="122"/>
      <c r="N155" s="122"/>
      <c r="O155" s="122"/>
      <c r="P155" s="122"/>
      <c r="Q155" s="122"/>
      <c r="R155" s="122"/>
    </row>
    <row r="156" spans="1:19" ht="12" thickBot="1" x14ac:dyDescent="0.25">
      <c r="A156" s="1647">
        <v>8000</v>
      </c>
      <c r="B156" s="1648" t="s">
        <v>172</v>
      </c>
      <c r="C156" s="1649" t="s">
        <v>1247</v>
      </c>
      <c r="D156" s="1650" t="s">
        <v>462</v>
      </c>
      <c r="E156" s="1651">
        <v>8000</v>
      </c>
      <c r="F156" s="1652">
        <v>8000</v>
      </c>
      <c r="G156" s="2355"/>
      <c r="H156" s="12"/>
    </row>
    <row r="157" spans="1:19" ht="14.25" customHeight="1" x14ac:dyDescent="0.25">
      <c r="B157" s="353"/>
      <c r="C157" s="353"/>
      <c r="D157" s="353"/>
      <c r="E157" s="353"/>
      <c r="F157" s="353"/>
      <c r="G157" s="353"/>
      <c r="H157" s="266"/>
    </row>
    <row r="158" spans="1:19" ht="12.75" x14ac:dyDescent="0.2">
      <c r="B158" s="355"/>
      <c r="C158" s="355"/>
      <c r="D158" s="356"/>
      <c r="E158" s="354"/>
      <c r="F158" s="354"/>
      <c r="G158" s="353"/>
      <c r="H158" s="46"/>
    </row>
    <row r="159" spans="1:19" ht="21.75" customHeight="1" x14ac:dyDescent="0.25">
      <c r="B159" s="651" t="s">
        <v>463</v>
      </c>
      <c r="C159" s="651"/>
      <c r="D159" s="651"/>
      <c r="E159" s="651"/>
      <c r="F159" s="651"/>
      <c r="G159" s="2142"/>
      <c r="H159" s="12"/>
    </row>
    <row r="160" spans="1:19" ht="16.5" customHeight="1" thickBot="1" x14ac:dyDescent="0.3">
      <c r="B160" s="2"/>
      <c r="C160" s="2"/>
      <c r="D160" s="2"/>
      <c r="E160" s="267"/>
      <c r="F160" s="267"/>
      <c r="G160" s="267" t="s">
        <v>165</v>
      </c>
      <c r="H160" s="12"/>
    </row>
    <row r="161" spans="1:8" s="132" customFormat="1" ht="15" customHeight="1" x14ac:dyDescent="0.2">
      <c r="A161" s="3332" t="s">
        <v>1453</v>
      </c>
      <c r="B161" s="3344" t="s">
        <v>166</v>
      </c>
      <c r="C161" s="3346" t="s">
        <v>464</v>
      </c>
      <c r="D161" s="3348" t="s">
        <v>465</v>
      </c>
      <c r="E161" s="3340" t="s">
        <v>1568</v>
      </c>
      <c r="F161" s="3342" t="s">
        <v>1454</v>
      </c>
      <c r="G161" s="3373" t="s">
        <v>186</v>
      </c>
    </row>
    <row r="162" spans="1:8" ht="12" thickBot="1" x14ac:dyDescent="0.25">
      <c r="A162" s="3333"/>
      <c r="B162" s="3369"/>
      <c r="C162" s="3366"/>
      <c r="D162" s="3350"/>
      <c r="E162" s="3341"/>
      <c r="F162" s="3377"/>
      <c r="G162" s="3374"/>
      <c r="H162" s="12"/>
    </row>
    <row r="163" spans="1:8" ht="12" thickBot="1" x14ac:dyDescent="0.25">
      <c r="A163" s="1231">
        <f>SUM(A164:A164)</f>
        <v>4000</v>
      </c>
      <c r="B163" s="1229" t="s">
        <v>168</v>
      </c>
      <c r="C163" s="1230" t="s">
        <v>169</v>
      </c>
      <c r="D163" s="1227" t="s">
        <v>466</v>
      </c>
      <c r="E163" s="1231">
        <f>E164</f>
        <v>2000</v>
      </c>
      <c r="F163" s="1231">
        <v>2000</v>
      </c>
      <c r="G163" s="1246" t="s">
        <v>167</v>
      </c>
    </row>
    <row r="164" spans="1:8" ht="12" thickBot="1" x14ac:dyDescent="0.25">
      <c r="A164" s="318">
        <v>4000</v>
      </c>
      <c r="B164" s="1054" t="s">
        <v>173</v>
      </c>
      <c r="C164" s="1250" t="s">
        <v>1248</v>
      </c>
      <c r="D164" s="1251" t="s">
        <v>467</v>
      </c>
      <c r="E164" s="889">
        <v>2000</v>
      </c>
      <c r="F164" s="187">
        <v>2000</v>
      </c>
      <c r="G164" s="2356"/>
    </row>
    <row r="165" spans="1:8" x14ac:dyDescent="0.2">
      <c r="G165" s="2141"/>
    </row>
    <row r="166" spans="1:8" x14ac:dyDescent="0.2">
      <c r="G166" s="2141"/>
    </row>
    <row r="167" spans="1:8" x14ac:dyDescent="0.2">
      <c r="G167" s="2141"/>
    </row>
    <row r="168" spans="1:8" x14ac:dyDescent="0.2">
      <c r="A168" s="3331"/>
      <c r="B168" s="3331"/>
      <c r="C168" s="3331"/>
      <c r="D168" s="319"/>
      <c r="F168" s="2295"/>
      <c r="G168" s="2141"/>
    </row>
    <row r="169" spans="1:8" x14ac:dyDescent="0.2">
      <c r="A169" s="2134"/>
      <c r="B169" s="2134"/>
      <c r="C169" s="2134"/>
      <c r="G169" s="2141"/>
    </row>
    <row r="170" spans="1:8" x14ac:dyDescent="0.2">
      <c r="A170" s="3331"/>
      <c r="B170" s="3331"/>
      <c r="C170" s="3331"/>
      <c r="D170" s="319"/>
      <c r="F170" s="2295"/>
      <c r="G170" s="2141"/>
    </row>
    <row r="171" spans="1:8" x14ac:dyDescent="0.2">
      <c r="A171" s="2134"/>
      <c r="B171" s="2134"/>
      <c r="C171" s="2134"/>
      <c r="G171" s="2141"/>
    </row>
    <row r="172" spans="1:8" x14ac:dyDescent="0.2">
      <c r="A172" s="3331"/>
      <c r="B172" s="3331"/>
      <c r="C172" s="3331"/>
      <c r="D172" s="319"/>
      <c r="F172" s="2295"/>
      <c r="G172" s="2141"/>
    </row>
    <row r="173" spans="1:8" x14ac:dyDescent="0.2">
      <c r="A173" s="2134"/>
      <c r="B173" s="2134"/>
      <c r="C173" s="2134"/>
      <c r="D173" s="319"/>
    </row>
  </sheetData>
  <mergeCells count="74">
    <mergeCell ref="A1:H1"/>
    <mergeCell ref="A3:H3"/>
    <mergeCell ref="C5:E5"/>
    <mergeCell ref="B7:B8"/>
    <mergeCell ref="C7:C8"/>
    <mergeCell ref="D7:D8"/>
    <mergeCell ref="E7:E8"/>
    <mergeCell ref="G22:G23"/>
    <mergeCell ref="H22:H23"/>
    <mergeCell ref="A29:A30"/>
    <mergeCell ref="B29:B30"/>
    <mergeCell ref="C29:C30"/>
    <mergeCell ref="D29:D30"/>
    <mergeCell ref="E29:E30"/>
    <mergeCell ref="F29:F30"/>
    <mergeCell ref="G29:G30"/>
    <mergeCell ref="A22:A23"/>
    <mergeCell ref="B22:B23"/>
    <mergeCell ref="C22:C23"/>
    <mergeCell ref="D22:D23"/>
    <mergeCell ref="E22:E23"/>
    <mergeCell ref="F22:F23"/>
    <mergeCell ref="G77:G78"/>
    <mergeCell ref="A92:A93"/>
    <mergeCell ref="B92:B93"/>
    <mergeCell ref="C92:C93"/>
    <mergeCell ref="D92:D93"/>
    <mergeCell ref="E92:E93"/>
    <mergeCell ref="F92:F93"/>
    <mergeCell ref="G92:G93"/>
    <mergeCell ref="A77:A78"/>
    <mergeCell ref="B77:B78"/>
    <mergeCell ref="C77:C78"/>
    <mergeCell ref="D77:D78"/>
    <mergeCell ref="E77:E78"/>
    <mergeCell ref="F77:F78"/>
    <mergeCell ref="G120:G121"/>
    <mergeCell ref="A129:A130"/>
    <mergeCell ref="B129:B130"/>
    <mergeCell ref="C129:C130"/>
    <mergeCell ref="D129:D130"/>
    <mergeCell ref="E129:E130"/>
    <mergeCell ref="F129:F130"/>
    <mergeCell ref="G129:G130"/>
    <mergeCell ref="A120:A121"/>
    <mergeCell ref="B120:B121"/>
    <mergeCell ref="C120:C121"/>
    <mergeCell ref="D120:D121"/>
    <mergeCell ref="E120:E121"/>
    <mergeCell ref="F120:F121"/>
    <mergeCell ref="G136:G137"/>
    <mergeCell ref="A149:A150"/>
    <mergeCell ref="B149:B150"/>
    <mergeCell ref="C149:C150"/>
    <mergeCell ref="D149:D150"/>
    <mergeCell ref="E149:E150"/>
    <mergeCell ref="F149:F150"/>
    <mergeCell ref="G149:G150"/>
    <mergeCell ref="A136:A137"/>
    <mergeCell ref="B136:B137"/>
    <mergeCell ref="C136:C137"/>
    <mergeCell ref="D136:D137"/>
    <mergeCell ref="E136:E137"/>
    <mergeCell ref="F136:F137"/>
    <mergeCell ref="G161:G162"/>
    <mergeCell ref="A168:C168"/>
    <mergeCell ref="A170:C170"/>
    <mergeCell ref="A172:C172"/>
    <mergeCell ref="A161:A162"/>
    <mergeCell ref="B161:B162"/>
    <mergeCell ref="C161:C162"/>
    <mergeCell ref="D161:D162"/>
    <mergeCell ref="E161:E162"/>
    <mergeCell ref="F161:F162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2" manualBreakCount="2">
    <brk id="73" max="7" man="1"/>
    <brk id="145" max="7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5"/>
  <sheetViews>
    <sheetView zoomScaleNormal="100" workbookViewId="0">
      <selection activeCell="A2" sqref="A2"/>
    </sheetView>
  </sheetViews>
  <sheetFormatPr defaultRowHeight="12.75" x14ac:dyDescent="0.2"/>
  <cols>
    <col min="1" max="1" width="9.28515625" style="163" customWidth="1"/>
    <col min="2" max="2" width="3.7109375" style="163" customWidth="1"/>
    <col min="3" max="5" width="5.42578125" style="163" customWidth="1"/>
    <col min="6" max="6" width="20.7109375" style="163" customWidth="1"/>
    <col min="7" max="7" width="23.5703125" style="163" customWidth="1"/>
    <col min="8" max="8" width="11.5703125" style="163" customWidth="1"/>
    <col min="9" max="9" width="3.28515625" style="163" customWidth="1"/>
    <col min="10" max="16384" width="9.140625" style="163"/>
  </cols>
  <sheetData>
    <row r="1" spans="1:9" s="12" customFormat="1" ht="18" customHeight="1" x14ac:dyDescent="0.2">
      <c r="A1" s="3301" t="s">
        <v>1516</v>
      </c>
      <c r="B1" s="3301"/>
      <c r="C1" s="3301"/>
      <c r="D1" s="3301"/>
      <c r="E1" s="3301"/>
      <c r="F1" s="3301"/>
      <c r="G1" s="3301"/>
      <c r="H1" s="3301"/>
    </row>
    <row r="3" spans="1:9" ht="15.75" x14ac:dyDescent="0.25">
      <c r="A3" s="3388" t="s">
        <v>1587</v>
      </c>
      <c r="B3" s="3388"/>
      <c r="C3" s="3388"/>
      <c r="D3" s="3388"/>
      <c r="E3" s="3388"/>
      <c r="F3" s="3388"/>
      <c r="G3" s="3388"/>
      <c r="H3" s="3388"/>
    </row>
    <row r="4" spans="1:9" ht="15.75" x14ac:dyDescent="0.25">
      <c r="A4" s="789"/>
      <c r="B4" s="789"/>
      <c r="C4" s="789"/>
      <c r="D4" s="789"/>
      <c r="E4" s="789"/>
      <c r="F4" s="789"/>
      <c r="G4" s="789"/>
      <c r="H4" s="789"/>
    </row>
    <row r="5" spans="1:9" ht="15.75" x14ac:dyDescent="0.25">
      <c r="A5" s="3314" t="s">
        <v>392</v>
      </c>
      <c r="B5" s="3314"/>
      <c r="C5" s="3314"/>
      <c r="D5" s="3314"/>
      <c r="E5" s="3314"/>
      <c r="F5" s="3314"/>
      <c r="G5" s="3314"/>
      <c r="H5" s="3314"/>
    </row>
    <row r="6" spans="1:9" ht="15.75" x14ac:dyDescent="0.25">
      <c r="A6" s="72"/>
      <c r="B6" s="72"/>
      <c r="C6" s="72"/>
      <c r="D6" s="72"/>
      <c r="E6" s="72"/>
      <c r="F6" s="72"/>
      <c r="G6" s="72"/>
      <c r="H6" s="72"/>
    </row>
    <row r="7" spans="1:9" ht="12.75" customHeight="1" thickBot="1" x14ac:dyDescent="0.25">
      <c r="B7" s="164"/>
      <c r="C7" s="165"/>
      <c r="D7" s="165"/>
      <c r="E7" s="165"/>
      <c r="F7" s="165"/>
      <c r="G7" s="165"/>
      <c r="H7" s="166" t="s">
        <v>185</v>
      </c>
    </row>
    <row r="8" spans="1:9" s="1612" customFormat="1" ht="13.5" thickBot="1" x14ac:dyDescent="0.25">
      <c r="A8" s="1611" t="s">
        <v>1453</v>
      </c>
      <c r="B8" s="3305" t="s">
        <v>18</v>
      </c>
      <c r="C8" s="3306"/>
      <c r="D8" s="3306"/>
      <c r="E8" s="3307"/>
      <c r="F8" s="3306" t="s">
        <v>16</v>
      </c>
      <c r="G8" s="3307"/>
      <c r="H8" s="3208" t="s">
        <v>1454</v>
      </c>
    </row>
    <row r="9" spans="1:9" s="1612" customFormat="1" ht="14.25" customHeight="1" thickBot="1" x14ac:dyDescent="0.25">
      <c r="A9" s="1613">
        <f>A10</f>
        <v>393</v>
      </c>
      <c r="B9" s="1614" t="s">
        <v>172</v>
      </c>
      <c r="C9" s="1615" t="s">
        <v>17</v>
      </c>
      <c r="D9" s="1616" t="s">
        <v>179</v>
      </c>
      <c r="E9" s="1617" t="s">
        <v>180</v>
      </c>
      <c r="F9" s="3414" t="s">
        <v>988</v>
      </c>
      <c r="G9" s="3414"/>
      <c r="H9" s="1613"/>
      <c r="I9" s="2132"/>
    </row>
    <row r="10" spans="1:9" s="1612" customFormat="1" ht="14.25" customHeight="1" thickBot="1" x14ac:dyDescent="0.25">
      <c r="A10" s="1618">
        <v>393</v>
      </c>
      <c r="B10" s="1619" t="s">
        <v>173</v>
      </c>
      <c r="C10" s="1620">
        <v>1801</v>
      </c>
      <c r="D10" s="1621">
        <v>3792</v>
      </c>
      <c r="E10" s="1622">
        <v>2122</v>
      </c>
      <c r="F10" s="3446" t="s">
        <v>399</v>
      </c>
      <c r="G10" s="3446"/>
      <c r="H10" s="2978">
        <v>232</v>
      </c>
      <c r="I10" s="2357" t="s">
        <v>2060</v>
      </c>
    </row>
    <row r="11" spans="1:9" x14ac:dyDescent="0.2">
      <c r="B11" s="791"/>
      <c r="C11" s="792"/>
      <c r="D11" s="793"/>
      <c r="E11" s="794"/>
      <c r="F11" s="52"/>
      <c r="G11" s="52"/>
      <c r="H11" s="795"/>
    </row>
    <row r="12" spans="1:9" x14ac:dyDescent="0.2">
      <c r="A12" s="1225"/>
      <c r="B12" s="1225"/>
      <c r="C12" s="1225"/>
    </row>
    <row r="13" spans="1:9" x14ac:dyDescent="0.2">
      <c r="A13" s="1225"/>
      <c r="B13" s="1225"/>
      <c r="C13" s="1225"/>
    </row>
    <row r="14" spans="1:9" x14ac:dyDescent="0.2">
      <c r="A14" s="165" t="s">
        <v>2061</v>
      </c>
      <c r="B14" s="165"/>
      <c r="C14" s="165"/>
      <c r="D14" s="165"/>
      <c r="E14" s="165"/>
      <c r="F14" s="165"/>
      <c r="G14" s="165"/>
      <c r="H14" s="165"/>
    </row>
    <row r="15" spans="1:9" x14ac:dyDescent="0.2">
      <c r="A15" s="165" t="s">
        <v>2062</v>
      </c>
      <c r="B15" s="165"/>
      <c r="C15" s="165"/>
      <c r="D15" s="165"/>
      <c r="E15" s="165"/>
      <c r="F15" s="165"/>
      <c r="G15" s="165"/>
      <c r="H15" s="165"/>
    </row>
  </sheetData>
  <mergeCells count="7">
    <mergeCell ref="F9:G9"/>
    <mergeCell ref="F10:G10"/>
    <mergeCell ref="A1:H1"/>
    <mergeCell ref="A3:H3"/>
    <mergeCell ref="A5:H5"/>
    <mergeCell ref="B8:E8"/>
    <mergeCell ref="F8:G8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106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2"/>
    <col min="2" max="2" width="3.5703125" style="13" customWidth="1"/>
    <col min="3" max="3" width="10" style="12" customWidth="1"/>
    <col min="4" max="4" width="45.140625" style="12" customWidth="1"/>
    <col min="5" max="7" width="10.140625" style="12" customWidth="1"/>
    <col min="8" max="8" width="11.7109375" style="13" customWidth="1"/>
    <col min="9" max="9" width="10.140625" style="12" customWidth="1"/>
    <col min="10" max="10" width="9.140625" style="12"/>
    <col min="11" max="11" width="12.140625" style="12" customWidth="1"/>
    <col min="12" max="16384" width="9.140625" style="12"/>
  </cols>
  <sheetData>
    <row r="1" spans="1:10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3282"/>
      <c r="I1" s="829"/>
    </row>
    <row r="2" spans="1:10" ht="12.75" customHeight="1" x14ac:dyDescent="0.2">
      <c r="F2" s="122"/>
      <c r="G2" s="122"/>
      <c r="H2" s="769"/>
      <c r="I2" s="122"/>
    </row>
    <row r="3" spans="1:10" s="1" customFormat="1" ht="15.75" x14ac:dyDescent="0.25">
      <c r="A3" s="3314" t="s">
        <v>479</v>
      </c>
      <c r="B3" s="3314"/>
      <c r="C3" s="3314"/>
      <c r="D3" s="3314"/>
      <c r="E3" s="3314"/>
      <c r="F3" s="3314"/>
      <c r="G3" s="3314"/>
      <c r="H3" s="3314"/>
      <c r="I3" s="654"/>
    </row>
    <row r="4" spans="1:10" s="1" customFormat="1" ht="15.75" x14ac:dyDescent="0.25">
      <c r="B4" s="72"/>
      <c r="C4" s="72"/>
      <c r="D4" s="72"/>
      <c r="E4" s="72"/>
      <c r="F4" s="72"/>
      <c r="G4" s="72"/>
      <c r="H4" s="72"/>
      <c r="I4" s="654"/>
    </row>
    <row r="5" spans="1:10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  <c r="I5" s="757"/>
    </row>
    <row r="6" spans="1:10" s="6" customFormat="1" ht="12" thickBot="1" x14ac:dyDescent="0.25">
      <c r="B6" s="5"/>
      <c r="C6" s="5"/>
      <c r="D6" s="5"/>
      <c r="E6" s="8" t="s">
        <v>165</v>
      </c>
      <c r="F6" s="8"/>
      <c r="G6" s="49"/>
      <c r="H6" s="640"/>
      <c r="I6" s="640"/>
    </row>
    <row r="7" spans="1:10" s="10" customFormat="1" ht="12.75" customHeight="1" x14ac:dyDescent="0.2">
      <c r="B7" s="3356"/>
      <c r="C7" s="3351" t="s">
        <v>0</v>
      </c>
      <c r="D7" s="3348" t="s">
        <v>1</v>
      </c>
      <c r="E7" s="3342" t="s">
        <v>1577</v>
      </c>
      <c r="F7" s="788"/>
      <c r="G7" s="2129"/>
      <c r="H7" s="2129"/>
      <c r="I7" s="9"/>
      <c r="J7" s="9"/>
    </row>
    <row r="8" spans="1:10" s="6" customFormat="1" ht="12.75" customHeight="1" thickBot="1" x14ac:dyDescent="0.25">
      <c r="B8" s="3356"/>
      <c r="C8" s="3352"/>
      <c r="D8" s="3350"/>
      <c r="E8" s="3343"/>
      <c r="F8" s="640"/>
      <c r="G8" s="408"/>
      <c r="H8" s="659"/>
    </row>
    <row r="9" spans="1:10" s="6" customFormat="1" ht="14.25" customHeight="1" thickBot="1" x14ac:dyDescent="0.25">
      <c r="B9" s="73"/>
      <c r="C9" s="63" t="s">
        <v>2</v>
      </c>
      <c r="D9" s="56" t="s">
        <v>11</v>
      </c>
      <c r="E9" s="58">
        <f>SUM(E10:E15)</f>
        <v>385656.18000000005</v>
      </c>
      <c r="F9" s="640"/>
      <c r="G9" s="640"/>
      <c r="H9" s="659"/>
    </row>
    <row r="10" spans="1:10" s="14" customFormat="1" ht="12.75" customHeight="1" x14ac:dyDescent="0.2">
      <c r="B10" s="485"/>
      <c r="C10" s="486" t="s">
        <v>200</v>
      </c>
      <c r="D10" s="772" t="s">
        <v>901</v>
      </c>
      <c r="E10" s="156">
        <f>F23</f>
        <v>33186</v>
      </c>
      <c r="F10" s="478"/>
      <c r="G10" s="1513"/>
      <c r="H10" s="2130"/>
    </row>
    <row r="11" spans="1:10" s="14" customFormat="1" ht="12.75" customHeight="1" x14ac:dyDescent="0.2">
      <c r="B11" s="485"/>
      <c r="C11" s="487" t="s">
        <v>3</v>
      </c>
      <c r="D11" s="488" t="s">
        <v>8</v>
      </c>
      <c r="E11" s="156">
        <f>H34</f>
        <v>216774</v>
      </c>
      <c r="F11" s="478"/>
      <c r="G11" s="1513"/>
      <c r="H11" s="2130"/>
    </row>
    <row r="12" spans="1:10" s="14" customFormat="1" ht="12.75" customHeight="1" x14ac:dyDescent="0.2">
      <c r="B12" s="485"/>
      <c r="C12" s="489" t="s">
        <v>4</v>
      </c>
      <c r="D12" s="490" t="s">
        <v>9</v>
      </c>
      <c r="E12" s="156">
        <f>F43</f>
        <v>6418.4</v>
      </c>
      <c r="F12" s="478"/>
      <c r="G12" s="1513"/>
      <c r="H12" s="2130"/>
    </row>
    <row r="13" spans="1:10" s="14" customFormat="1" ht="12.75" customHeight="1" x14ac:dyDescent="0.2">
      <c r="B13" s="485"/>
      <c r="C13" s="487" t="s">
        <v>5</v>
      </c>
      <c r="D13" s="488" t="s">
        <v>10</v>
      </c>
      <c r="E13" s="156">
        <f>F61</f>
        <v>44600</v>
      </c>
      <c r="F13" s="478"/>
      <c r="G13" s="1513"/>
      <c r="H13" s="2130"/>
    </row>
    <row r="14" spans="1:10" s="14" customFormat="1" ht="12.75" customHeight="1" x14ac:dyDescent="0.2">
      <c r="B14" s="485"/>
      <c r="C14" s="491" t="s">
        <v>6</v>
      </c>
      <c r="D14" s="492" t="s">
        <v>12</v>
      </c>
      <c r="E14" s="137">
        <f>F81</f>
        <v>82777.78</v>
      </c>
      <c r="F14" s="478"/>
      <c r="G14" s="1513"/>
      <c r="H14" s="2130"/>
    </row>
    <row r="15" spans="1:10" s="14" customFormat="1" ht="12.75" customHeight="1" thickBot="1" x14ac:dyDescent="0.25">
      <c r="B15" s="485"/>
      <c r="C15" s="493" t="s">
        <v>189</v>
      </c>
      <c r="D15" s="494" t="s">
        <v>213</v>
      </c>
      <c r="E15" s="2631">
        <f>F92</f>
        <v>1900</v>
      </c>
      <c r="F15" s="478"/>
      <c r="G15" s="1513"/>
      <c r="H15" s="2130"/>
    </row>
    <row r="16" spans="1:10" s="483" customFormat="1" ht="12.75" customHeight="1" x14ac:dyDescent="0.2">
      <c r="B16" s="495"/>
      <c r="C16" s="139"/>
      <c r="D16" s="139"/>
      <c r="E16" s="139"/>
      <c r="F16" s="139"/>
      <c r="H16" s="2717"/>
      <c r="I16" s="2718"/>
    </row>
    <row r="17" spans="1:10" s="1" customFormat="1" ht="12.75" customHeight="1" x14ac:dyDescent="0.25">
      <c r="B17" s="3"/>
      <c r="C17" s="2"/>
      <c r="D17" s="2"/>
      <c r="E17" s="2"/>
      <c r="F17" s="2"/>
      <c r="G17" s="2"/>
    </row>
    <row r="18" spans="1:10" ht="12.75" customHeight="1" x14ac:dyDescent="0.2"/>
    <row r="19" spans="1:10" ht="18.75" customHeight="1" x14ac:dyDescent="0.2">
      <c r="B19" s="110" t="s">
        <v>927</v>
      </c>
      <c r="C19" s="110"/>
      <c r="D19" s="110"/>
      <c r="E19" s="110"/>
      <c r="F19" s="110"/>
      <c r="G19" s="110"/>
      <c r="H19" s="110"/>
    </row>
    <row r="20" spans="1:10" ht="12.75" customHeight="1" thickBot="1" x14ac:dyDescent="0.25">
      <c r="B20" s="5"/>
      <c r="C20" s="5"/>
      <c r="D20" s="5"/>
      <c r="E20" s="8"/>
      <c r="F20" s="8"/>
      <c r="G20" s="8"/>
      <c r="H20" s="8" t="s">
        <v>165</v>
      </c>
    </row>
    <row r="21" spans="1:10" ht="12.75" customHeight="1" x14ac:dyDescent="0.2">
      <c r="A21" s="3367" t="s">
        <v>1453</v>
      </c>
      <c r="B21" s="3351" t="s">
        <v>171</v>
      </c>
      <c r="C21" s="3336" t="s">
        <v>480</v>
      </c>
      <c r="D21" s="3348" t="s">
        <v>898</v>
      </c>
      <c r="E21" s="3370" t="s">
        <v>1568</v>
      </c>
      <c r="F21" s="3451" t="s">
        <v>1454</v>
      </c>
      <c r="G21" s="3447" t="s">
        <v>186</v>
      </c>
      <c r="H21" s="3448"/>
    </row>
    <row r="22" spans="1:10" ht="19.5" customHeight="1" thickBot="1" x14ac:dyDescent="0.25">
      <c r="A22" s="3368"/>
      <c r="B22" s="3352"/>
      <c r="C22" s="3337"/>
      <c r="D22" s="3350"/>
      <c r="E22" s="3371"/>
      <c r="F22" s="3452"/>
      <c r="G22" s="3449"/>
      <c r="H22" s="3450"/>
    </row>
    <row r="23" spans="1:10" s="132" customFormat="1" ht="15" customHeight="1" thickBot="1" x14ac:dyDescent="0.25">
      <c r="A23" s="58">
        <f>A24</f>
        <v>27800</v>
      </c>
      <c r="B23" s="63" t="s">
        <v>172</v>
      </c>
      <c r="C23" s="61" t="s">
        <v>169</v>
      </c>
      <c r="D23" s="57" t="s">
        <v>174</v>
      </c>
      <c r="E23" s="58">
        <f>E24</f>
        <v>39011</v>
      </c>
      <c r="F23" s="54">
        <f>F24</f>
        <v>33186</v>
      </c>
      <c r="G23" s="3461" t="s">
        <v>167</v>
      </c>
      <c r="H23" s="3462"/>
    </row>
    <row r="24" spans="1:10" s="132" customFormat="1" ht="12.75" customHeight="1" x14ac:dyDescent="0.2">
      <c r="A24" s="140">
        <f>SUM(A25:A27)</f>
        <v>27800</v>
      </c>
      <c r="B24" s="536" t="s">
        <v>167</v>
      </c>
      <c r="C24" s="497" t="s">
        <v>167</v>
      </c>
      <c r="D24" s="1129" t="s">
        <v>201</v>
      </c>
      <c r="E24" s="832">
        <f>SUM(E25:E27)</f>
        <v>39011</v>
      </c>
      <c r="F24" s="2763">
        <f>SUM(F25:F27)</f>
        <v>33186</v>
      </c>
      <c r="G24" s="3459"/>
      <c r="H24" s="3460"/>
    </row>
    <row r="25" spans="1:10" s="132" customFormat="1" ht="22.5" x14ac:dyDescent="0.2">
      <c r="A25" s="160">
        <v>800</v>
      </c>
      <c r="B25" s="709" t="s">
        <v>173</v>
      </c>
      <c r="C25" s="1068">
        <v>9500151907</v>
      </c>
      <c r="D25" s="935" t="s">
        <v>1229</v>
      </c>
      <c r="E25" s="833">
        <v>8000</v>
      </c>
      <c r="F25" s="2764">
        <v>8000</v>
      </c>
      <c r="G25" s="3457"/>
      <c r="H25" s="3458"/>
    </row>
    <row r="26" spans="1:10" s="132" customFormat="1" ht="12.75" customHeight="1" x14ac:dyDescent="0.2">
      <c r="A26" s="1122">
        <v>20000</v>
      </c>
      <c r="B26" s="1123" t="s">
        <v>173</v>
      </c>
      <c r="C26" s="1124" t="s">
        <v>2065</v>
      </c>
      <c r="D26" s="1125" t="s">
        <v>1230</v>
      </c>
      <c r="E26" s="1126">
        <v>25186</v>
      </c>
      <c r="F26" s="2765">
        <v>25186</v>
      </c>
      <c r="G26" s="3455"/>
      <c r="H26" s="3456"/>
    </row>
    <row r="27" spans="1:10" s="132" customFormat="1" ht="30.75" customHeight="1" thickBot="1" x14ac:dyDescent="0.25">
      <c r="A27" s="144">
        <v>7000</v>
      </c>
      <c r="B27" s="540" t="s">
        <v>173</v>
      </c>
      <c r="C27" s="927" t="s">
        <v>2066</v>
      </c>
      <c r="D27" s="1128" t="s">
        <v>1231</v>
      </c>
      <c r="E27" s="834">
        <v>5825</v>
      </c>
      <c r="F27" s="2766">
        <v>0</v>
      </c>
      <c r="G27" s="3399" t="s">
        <v>2292</v>
      </c>
      <c r="H27" s="3400"/>
    </row>
    <row r="28" spans="1:10" ht="12" customHeight="1" x14ac:dyDescent="0.2">
      <c r="B28" s="12"/>
      <c r="H28" s="368"/>
    </row>
    <row r="29" spans="1:10" ht="12.75" customHeight="1" x14ac:dyDescent="0.2">
      <c r="B29" s="368"/>
      <c r="C29" s="369"/>
      <c r="D29" s="370"/>
      <c r="E29" s="371"/>
      <c r="F29" s="371"/>
      <c r="G29" s="371"/>
      <c r="H29" s="368"/>
    </row>
    <row r="30" spans="1:10" ht="18.75" customHeight="1" x14ac:dyDescent="0.2">
      <c r="B30" s="110" t="s">
        <v>928</v>
      </c>
      <c r="C30" s="110"/>
      <c r="D30" s="110"/>
      <c r="E30" s="110"/>
      <c r="F30" s="110"/>
      <c r="G30" s="110"/>
      <c r="H30" s="38"/>
      <c r="I30" s="38"/>
      <c r="J30" s="38"/>
    </row>
    <row r="31" spans="1:10" ht="12.75" customHeight="1" thickBot="1" x14ac:dyDescent="0.25">
      <c r="B31" s="5"/>
      <c r="C31" s="5"/>
      <c r="D31" s="5"/>
      <c r="E31" s="5"/>
      <c r="F31" s="5"/>
      <c r="G31" s="5"/>
      <c r="H31" s="8" t="s">
        <v>165</v>
      </c>
      <c r="I31" s="8"/>
    </row>
    <row r="32" spans="1:10" ht="12.75" customHeight="1" x14ac:dyDescent="0.2">
      <c r="A32" s="3367" t="s">
        <v>1453</v>
      </c>
      <c r="B32" s="3344" t="s">
        <v>166</v>
      </c>
      <c r="C32" s="3346" t="s">
        <v>987</v>
      </c>
      <c r="D32" s="3348" t="s">
        <v>182</v>
      </c>
      <c r="E32" s="3463" t="s">
        <v>177</v>
      </c>
      <c r="F32" s="3410" t="s">
        <v>176</v>
      </c>
      <c r="G32" s="3370" t="s">
        <v>1568</v>
      </c>
      <c r="H32" s="3342" t="s">
        <v>1454</v>
      </c>
    </row>
    <row r="33" spans="1:10" ht="18" customHeight="1" thickBot="1" x14ac:dyDescent="0.25">
      <c r="A33" s="3368"/>
      <c r="B33" s="3369"/>
      <c r="C33" s="3366"/>
      <c r="D33" s="3350"/>
      <c r="E33" s="3464"/>
      <c r="F33" s="3411"/>
      <c r="G33" s="3371"/>
      <c r="H33" s="3343"/>
    </row>
    <row r="34" spans="1:10" ht="15.75" customHeight="1" thickBot="1" x14ac:dyDescent="0.25">
      <c r="A34" s="193">
        <v>206570</v>
      </c>
      <c r="B34" s="59" t="s">
        <v>172</v>
      </c>
      <c r="C34" s="60" t="s">
        <v>175</v>
      </c>
      <c r="D34" s="279" t="s">
        <v>174</v>
      </c>
      <c r="E34" s="904">
        <f>SUM(E35:E36)</f>
        <v>0</v>
      </c>
      <c r="F34" s="372">
        <f>SUM(F35:F36)</f>
        <v>0</v>
      </c>
      <c r="G34" s="907">
        <v>216774</v>
      </c>
      <c r="H34" s="193">
        <f>H35+H36</f>
        <v>216774</v>
      </c>
      <c r="J34" s="373"/>
    </row>
    <row r="35" spans="1:10" ht="12.75" customHeight="1" x14ac:dyDescent="0.2">
      <c r="A35" s="379">
        <v>204070</v>
      </c>
      <c r="B35" s="374" t="s">
        <v>173</v>
      </c>
      <c r="C35" s="375" t="s">
        <v>482</v>
      </c>
      <c r="D35" s="376" t="s">
        <v>291</v>
      </c>
      <c r="E35" s="905"/>
      <c r="F35" s="378"/>
      <c r="G35" s="1120"/>
      <c r="H35" s="380">
        <v>214274</v>
      </c>
    </row>
    <row r="36" spans="1:10" ht="12.75" customHeight="1" thickBot="1" x14ac:dyDescent="0.25">
      <c r="A36" s="318">
        <v>2500</v>
      </c>
      <c r="B36" s="381" t="s">
        <v>173</v>
      </c>
      <c r="C36" s="382" t="s">
        <v>481</v>
      </c>
      <c r="D36" s="383" t="s">
        <v>290</v>
      </c>
      <c r="E36" s="906"/>
      <c r="F36" s="384"/>
      <c r="G36" s="1121"/>
      <c r="H36" s="187">
        <v>2500</v>
      </c>
      <c r="I36" s="121"/>
    </row>
    <row r="37" spans="1:10" ht="12.75" customHeight="1" x14ac:dyDescent="0.2">
      <c r="B37" s="862"/>
      <c r="C37" s="862"/>
      <c r="D37" s="862"/>
      <c r="E37" s="862"/>
      <c r="F37" s="862"/>
      <c r="G37" s="862"/>
      <c r="H37" s="862"/>
      <c r="I37" s="862"/>
    </row>
    <row r="38" spans="1:10" ht="12.75" customHeight="1" x14ac:dyDescent="0.2"/>
    <row r="39" spans="1:10" ht="18.75" customHeight="1" x14ac:dyDescent="0.2">
      <c r="B39" s="110" t="s">
        <v>929</v>
      </c>
      <c r="C39" s="110"/>
      <c r="D39" s="110"/>
      <c r="E39" s="110"/>
      <c r="F39" s="110"/>
      <c r="G39" s="110"/>
      <c r="H39" s="236"/>
    </row>
    <row r="40" spans="1:10" ht="12.75" customHeight="1" thickBot="1" x14ac:dyDescent="0.25">
      <c r="B40" s="5"/>
      <c r="C40" s="5"/>
      <c r="D40" s="5"/>
      <c r="E40" s="34"/>
      <c r="F40" s="34"/>
      <c r="G40" s="433" t="s">
        <v>165</v>
      </c>
      <c r="H40" s="49"/>
    </row>
    <row r="41" spans="1:10" ht="12.75" customHeight="1" x14ac:dyDescent="0.2">
      <c r="A41" s="3367" t="s">
        <v>1453</v>
      </c>
      <c r="B41" s="3351" t="s">
        <v>171</v>
      </c>
      <c r="C41" s="3336" t="s">
        <v>483</v>
      </c>
      <c r="D41" s="3353" t="s">
        <v>181</v>
      </c>
      <c r="E41" s="3370" t="s">
        <v>1568</v>
      </c>
      <c r="F41" s="3342" t="s">
        <v>1454</v>
      </c>
      <c r="G41" s="3373" t="s">
        <v>186</v>
      </c>
      <c r="H41" s="12"/>
    </row>
    <row r="42" spans="1:10" ht="18" customHeight="1" thickBot="1" x14ac:dyDescent="0.25">
      <c r="A42" s="3368"/>
      <c r="B42" s="3352"/>
      <c r="C42" s="3337"/>
      <c r="D42" s="3354"/>
      <c r="E42" s="3371"/>
      <c r="F42" s="3343"/>
      <c r="G42" s="3374"/>
      <c r="H42" s="12"/>
    </row>
    <row r="43" spans="1:10" ht="15" customHeight="1" thickBot="1" x14ac:dyDescent="0.25">
      <c r="A43" s="58">
        <f>A44+A45+A50+A52</f>
        <v>6197.15</v>
      </c>
      <c r="B43" s="57" t="s">
        <v>172</v>
      </c>
      <c r="C43" s="61" t="s">
        <v>169</v>
      </c>
      <c r="D43" s="56" t="s">
        <v>174</v>
      </c>
      <c r="E43" s="58">
        <f>E44+E45+E50+E52</f>
        <v>6418.4</v>
      </c>
      <c r="F43" s="58">
        <f>F44+F45+F50+F52</f>
        <v>6418.4</v>
      </c>
      <c r="G43" s="1246" t="s">
        <v>167</v>
      </c>
      <c r="H43" s="12"/>
    </row>
    <row r="44" spans="1:10" ht="12.75" customHeight="1" x14ac:dyDescent="0.2">
      <c r="A44" s="223">
        <v>54</v>
      </c>
      <c r="B44" s="385" t="s">
        <v>173</v>
      </c>
      <c r="C44" s="386" t="s">
        <v>484</v>
      </c>
      <c r="D44" s="387" t="s">
        <v>485</v>
      </c>
      <c r="E44" s="830">
        <v>54</v>
      </c>
      <c r="F44" s="224">
        <v>54</v>
      </c>
      <c r="G44" s="47"/>
      <c r="H44" s="12"/>
    </row>
    <row r="45" spans="1:10" ht="12.75" customHeight="1" x14ac:dyDescent="0.2">
      <c r="A45" s="391">
        <f>SUM(A46:A49)</f>
        <v>2800</v>
      </c>
      <c r="B45" s="388" t="s">
        <v>173</v>
      </c>
      <c r="C45" s="389" t="s">
        <v>167</v>
      </c>
      <c r="D45" s="390" t="s">
        <v>486</v>
      </c>
      <c r="E45" s="908">
        <f>SUM(E46:E49)</f>
        <v>3021.25</v>
      </c>
      <c r="F45" s="392">
        <v>3021.25</v>
      </c>
      <c r="G45" s="45"/>
      <c r="H45" s="12"/>
    </row>
    <row r="46" spans="1:10" ht="12.75" customHeight="1" x14ac:dyDescent="0.2">
      <c r="A46" s="395">
        <v>1000</v>
      </c>
      <c r="B46" s="393" t="s">
        <v>184</v>
      </c>
      <c r="C46" s="247" t="s">
        <v>487</v>
      </c>
      <c r="D46" s="394" t="s">
        <v>488</v>
      </c>
      <c r="E46" s="909">
        <v>1000</v>
      </c>
      <c r="F46" s="396">
        <v>1000</v>
      </c>
      <c r="G46" s="42"/>
      <c r="H46" s="12"/>
    </row>
    <row r="47" spans="1:10" ht="12.75" customHeight="1" x14ac:dyDescent="0.2">
      <c r="A47" s="395">
        <v>300</v>
      </c>
      <c r="B47" s="393" t="s">
        <v>184</v>
      </c>
      <c r="C47" s="247" t="s">
        <v>489</v>
      </c>
      <c r="D47" s="394" t="s">
        <v>490</v>
      </c>
      <c r="E47" s="909">
        <v>300</v>
      </c>
      <c r="F47" s="396">
        <v>300</v>
      </c>
      <c r="G47" s="42"/>
      <c r="H47" s="12"/>
    </row>
    <row r="48" spans="1:10" ht="12.75" customHeight="1" x14ac:dyDescent="0.2">
      <c r="A48" s="395">
        <v>900</v>
      </c>
      <c r="B48" s="393" t="s">
        <v>184</v>
      </c>
      <c r="C48" s="247" t="s">
        <v>491</v>
      </c>
      <c r="D48" s="394" t="s">
        <v>492</v>
      </c>
      <c r="E48" s="909">
        <v>1121.25</v>
      </c>
      <c r="F48" s="396">
        <v>1121.25</v>
      </c>
      <c r="G48" s="42"/>
      <c r="H48" s="12"/>
    </row>
    <row r="49" spans="1:8" ht="12.75" customHeight="1" x14ac:dyDescent="0.2">
      <c r="A49" s="395">
        <v>600</v>
      </c>
      <c r="B49" s="393"/>
      <c r="C49" s="247" t="s">
        <v>1115</v>
      </c>
      <c r="D49" s="394" t="s">
        <v>997</v>
      </c>
      <c r="E49" s="909">
        <v>600</v>
      </c>
      <c r="F49" s="396">
        <v>600</v>
      </c>
      <c r="G49" s="42"/>
      <c r="H49" s="12"/>
    </row>
    <row r="50" spans="1:8" ht="12.75" customHeight="1" x14ac:dyDescent="0.2">
      <c r="A50" s="397">
        <f>A51</f>
        <v>164.52</v>
      </c>
      <c r="B50" s="388" t="s">
        <v>173</v>
      </c>
      <c r="C50" s="389" t="s">
        <v>167</v>
      </c>
      <c r="D50" s="390" t="s">
        <v>493</v>
      </c>
      <c r="E50" s="910">
        <f>E51</f>
        <v>164.52</v>
      </c>
      <c r="F50" s="398">
        <f>E50</f>
        <v>164.52</v>
      </c>
      <c r="G50" s="42"/>
      <c r="H50" s="12"/>
    </row>
    <row r="51" spans="1:8" ht="12.75" customHeight="1" x14ac:dyDescent="0.2">
      <c r="A51" s="82">
        <v>164.52</v>
      </c>
      <c r="B51" s="393" t="s">
        <v>184</v>
      </c>
      <c r="C51" s="247" t="s">
        <v>494</v>
      </c>
      <c r="D51" s="394" t="s">
        <v>495</v>
      </c>
      <c r="E51" s="826">
        <v>164.52</v>
      </c>
      <c r="F51" s="85">
        <v>164.52</v>
      </c>
      <c r="G51" s="42"/>
      <c r="H51" s="12"/>
    </row>
    <row r="52" spans="1:8" ht="12.75" customHeight="1" x14ac:dyDescent="0.2">
      <c r="A52" s="97">
        <f>SUM(A53:A54)</f>
        <v>3178.63</v>
      </c>
      <c r="B52" s="248" t="s">
        <v>173</v>
      </c>
      <c r="C52" s="95" t="s">
        <v>167</v>
      </c>
      <c r="D52" s="96" t="s">
        <v>197</v>
      </c>
      <c r="E52" s="824">
        <f>SUM(E53:E54)</f>
        <v>3178.63</v>
      </c>
      <c r="F52" s="98">
        <f>E52</f>
        <v>3178.63</v>
      </c>
      <c r="G52" s="48"/>
      <c r="H52" s="12"/>
    </row>
    <row r="53" spans="1:8" ht="12.75" customHeight="1" x14ac:dyDescent="0.2">
      <c r="A53" s="82">
        <v>2110.2399999999998</v>
      </c>
      <c r="B53" s="249" t="s">
        <v>184</v>
      </c>
      <c r="C53" s="247" t="s">
        <v>496</v>
      </c>
      <c r="D53" s="250" t="s">
        <v>497</v>
      </c>
      <c r="E53" s="826">
        <v>2110.2399999999998</v>
      </c>
      <c r="F53" s="85">
        <v>2110.2399999999998</v>
      </c>
      <c r="G53" s="42"/>
      <c r="H53" s="12"/>
    </row>
    <row r="54" spans="1:8" ht="12.75" customHeight="1" thickBot="1" x14ac:dyDescent="0.25">
      <c r="A54" s="841">
        <v>1068.3900000000001</v>
      </c>
      <c r="B54" s="399" t="s">
        <v>184</v>
      </c>
      <c r="C54" s="259" t="s">
        <v>498</v>
      </c>
      <c r="D54" s="400" t="s">
        <v>499</v>
      </c>
      <c r="E54" s="861">
        <v>1068.3900000000001</v>
      </c>
      <c r="F54" s="84">
        <v>1068.3900000000001</v>
      </c>
      <c r="G54" s="129"/>
      <c r="H54" s="12"/>
    </row>
    <row r="55" spans="1:8" ht="12.75" customHeight="1" x14ac:dyDescent="0.2"/>
    <row r="56" spans="1:8" ht="12.75" customHeight="1" x14ac:dyDescent="0.2"/>
    <row r="57" spans="1:8" ht="18.75" customHeight="1" x14ac:dyDescent="0.2">
      <c r="B57" s="110" t="s">
        <v>930</v>
      </c>
      <c r="C57" s="110"/>
      <c r="D57" s="110"/>
      <c r="E57" s="110"/>
      <c r="F57" s="110"/>
      <c r="G57" s="110"/>
      <c r="H57" s="236"/>
    </row>
    <row r="58" spans="1:8" ht="12.75" customHeight="1" thickBot="1" x14ac:dyDescent="0.25">
      <c r="B58" s="5"/>
      <c r="C58" s="5"/>
      <c r="D58" s="5"/>
      <c r="E58" s="34"/>
      <c r="F58" s="34"/>
      <c r="G58" s="433" t="s">
        <v>165</v>
      </c>
      <c r="H58" s="49"/>
    </row>
    <row r="59" spans="1:8" ht="12.75" customHeight="1" x14ac:dyDescent="0.2">
      <c r="A59" s="3332" t="s">
        <v>1453</v>
      </c>
      <c r="B59" s="3351" t="s">
        <v>171</v>
      </c>
      <c r="C59" s="3336" t="s">
        <v>500</v>
      </c>
      <c r="D59" s="3353" t="s">
        <v>188</v>
      </c>
      <c r="E59" s="3370" t="s">
        <v>1568</v>
      </c>
      <c r="F59" s="3342" t="s">
        <v>1454</v>
      </c>
      <c r="G59" s="3329" t="s">
        <v>186</v>
      </c>
      <c r="H59" s="12"/>
    </row>
    <row r="60" spans="1:8" ht="21.75" customHeight="1" thickBot="1" x14ac:dyDescent="0.25">
      <c r="A60" s="3333"/>
      <c r="B60" s="3352"/>
      <c r="C60" s="3337"/>
      <c r="D60" s="3354"/>
      <c r="E60" s="3371"/>
      <c r="F60" s="3343"/>
      <c r="G60" s="3330"/>
      <c r="H60" s="12"/>
    </row>
    <row r="61" spans="1:8" ht="15.75" customHeight="1" thickBot="1" x14ac:dyDescent="0.25">
      <c r="A61" s="58">
        <f>A62+A66+A70+A68+A64+A73+A72</f>
        <v>39600</v>
      </c>
      <c r="B61" s="63" t="s">
        <v>172</v>
      </c>
      <c r="C61" s="61" t="s">
        <v>169</v>
      </c>
      <c r="D61" s="56" t="s">
        <v>174</v>
      </c>
      <c r="E61" s="58">
        <f>E62+E66+E70+E68+E64+E72+E73+E74</f>
        <v>44600</v>
      </c>
      <c r="F61" s="58">
        <f>F62+F64+F66+F68+F70+F72+F73+F74</f>
        <v>44600</v>
      </c>
      <c r="G61" s="1246" t="s">
        <v>167</v>
      </c>
      <c r="H61" s="12"/>
    </row>
    <row r="62" spans="1:8" s="132" customFormat="1" ht="12.75" customHeight="1" x14ac:dyDescent="0.2">
      <c r="A62" s="940">
        <f>A63</f>
        <v>15497.4</v>
      </c>
      <c r="B62" s="1133" t="s">
        <v>172</v>
      </c>
      <c r="C62" s="1134" t="s">
        <v>501</v>
      </c>
      <c r="D62" s="1571" t="s">
        <v>502</v>
      </c>
      <c r="E62" s="952">
        <f>E63</f>
        <v>15497.4</v>
      </c>
      <c r="F62" s="1567">
        <f>F63</f>
        <v>15497.4</v>
      </c>
      <c r="G62" s="218"/>
    </row>
    <row r="63" spans="1:8" s="132" customFormat="1" ht="12.75" customHeight="1" x14ac:dyDescent="0.2">
      <c r="A63" s="1189">
        <v>15497.4</v>
      </c>
      <c r="B63" s="207" t="s">
        <v>172</v>
      </c>
      <c r="C63" s="208" t="s">
        <v>503</v>
      </c>
      <c r="D63" s="951" t="s">
        <v>504</v>
      </c>
      <c r="E63" s="1578">
        <v>15497.4</v>
      </c>
      <c r="F63" s="1190">
        <v>15497.4</v>
      </c>
      <c r="G63" s="218"/>
    </row>
    <row r="64" spans="1:8" s="132" customFormat="1" ht="12.75" customHeight="1" x14ac:dyDescent="0.2">
      <c r="A64" s="1585">
        <f>A65</f>
        <v>2200</v>
      </c>
      <c r="B64" s="1135" t="s">
        <v>172</v>
      </c>
      <c r="C64" s="1136" t="s">
        <v>167</v>
      </c>
      <c r="D64" s="1572" t="s">
        <v>508</v>
      </c>
      <c r="E64" s="1579">
        <f>E65</f>
        <v>2200</v>
      </c>
      <c r="F64" s="1568">
        <f>F65</f>
        <v>2200</v>
      </c>
      <c r="G64" s="1101"/>
    </row>
    <row r="65" spans="1:8" s="132" customFormat="1" ht="12.75" customHeight="1" x14ac:dyDescent="0.2">
      <c r="A65" s="1343">
        <v>2200</v>
      </c>
      <c r="B65" s="1137" t="s">
        <v>172</v>
      </c>
      <c r="C65" s="220" t="s">
        <v>2067</v>
      </c>
      <c r="D65" s="1573" t="s">
        <v>509</v>
      </c>
      <c r="E65" s="1580">
        <v>2200</v>
      </c>
      <c r="F65" s="1569">
        <v>2200</v>
      </c>
      <c r="G65" s="1138"/>
    </row>
    <row r="66" spans="1:8" s="132" customFormat="1" ht="15.75" customHeight="1" x14ac:dyDescent="0.2">
      <c r="A66" s="530">
        <f>A67</f>
        <v>5000</v>
      </c>
      <c r="B66" s="1139" t="s">
        <v>172</v>
      </c>
      <c r="C66" s="1140" t="s">
        <v>167</v>
      </c>
      <c r="D66" s="1574" t="s">
        <v>505</v>
      </c>
      <c r="E66" s="876">
        <f>E67</f>
        <v>5000</v>
      </c>
      <c r="F66" s="531">
        <f>F67</f>
        <v>5000</v>
      </c>
      <c r="G66" s="218"/>
    </row>
    <row r="67" spans="1:8" s="132" customFormat="1" ht="12.75" customHeight="1" x14ac:dyDescent="0.2">
      <c r="A67" s="202">
        <v>5000</v>
      </c>
      <c r="B67" s="207" t="s">
        <v>172</v>
      </c>
      <c r="C67" s="208" t="s">
        <v>2068</v>
      </c>
      <c r="D67" s="535" t="s">
        <v>506</v>
      </c>
      <c r="E67" s="831">
        <v>5000</v>
      </c>
      <c r="F67" s="203">
        <v>5000</v>
      </c>
      <c r="G67" s="218"/>
    </row>
    <row r="68" spans="1:8" s="132" customFormat="1" ht="12.75" customHeight="1" x14ac:dyDescent="0.2">
      <c r="A68" s="1585">
        <f>A69</f>
        <v>200</v>
      </c>
      <c r="B68" s="1135" t="s">
        <v>172</v>
      </c>
      <c r="C68" s="1136" t="s">
        <v>167</v>
      </c>
      <c r="D68" s="1572" t="s">
        <v>507</v>
      </c>
      <c r="E68" s="1579">
        <f>E69</f>
        <v>200</v>
      </c>
      <c r="F68" s="1568">
        <f>F69</f>
        <v>200</v>
      </c>
      <c r="G68" s="254"/>
    </row>
    <row r="69" spans="1:8" s="132" customFormat="1" ht="12.75" customHeight="1" x14ac:dyDescent="0.2">
      <c r="A69" s="1189">
        <v>200</v>
      </c>
      <c r="B69" s="207" t="s">
        <v>172</v>
      </c>
      <c r="C69" s="208" t="s">
        <v>2069</v>
      </c>
      <c r="D69" s="951" t="s">
        <v>507</v>
      </c>
      <c r="E69" s="1578">
        <v>200</v>
      </c>
      <c r="F69" s="1190">
        <v>200</v>
      </c>
      <c r="G69" s="218"/>
    </row>
    <row r="70" spans="1:8" s="1144" customFormat="1" ht="12.75" customHeight="1" x14ac:dyDescent="0.2">
      <c r="A70" s="1586">
        <v>1302.5999999999999</v>
      </c>
      <c r="B70" s="1142" t="s">
        <v>172</v>
      </c>
      <c r="C70" s="1143" t="s">
        <v>167</v>
      </c>
      <c r="D70" s="1575" t="s">
        <v>998</v>
      </c>
      <c r="E70" s="1581">
        <v>1302.5999999999999</v>
      </c>
      <c r="F70" s="1570">
        <f>F71</f>
        <v>1302.5999999999999</v>
      </c>
      <c r="G70" s="1132"/>
    </row>
    <row r="71" spans="1:8" s="132" customFormat="1" ht="12.75" customHeight="1" x14ac:dyDescent="0.2">
      <c r="A71" s="1587">
        <v>1302.5999999999999</v>
      </c>
      <c r="B71" s="209"/>
      <c r="C71" s="2358" t="s">
        <v>2070</v>
      </c>
      <c r="D71" s="1361" t="s">
        <v>1116</v>
      </c>
      <c r="E71" s="1582">
        <v>1302.5999999999999</v>
      </c>
      <c r="F71" s="161">
        <v>1302.5999999999999</v>
      </c>
      <c r="G71" s="912"/>
    </row>
    <row r="72" spans="1:8" s="132" customFormat="1" ht="12.75" customHeight="1" x14ac:dyDescent="0.2">
      <c r="A72" s="1588">
        <v>15000</v>
      </c>
      <c r="B72" s="1566" t="s">
        <v>172</v>
      </c>
      <c r="C72" s="1140" t="s">
        <v>2071</v>
      </c>
      <c r="D72" s="1576" t="s">
        <v>1586</v>
      </c>
      <c r="E72" s="1583">
        <v>15000</v>
      </c>
      <c r="F72" s="2359">
        <v>15000</v>
      </c>
      <c r="G72" s="1101"/>
    </row>
    <row r="73" spans="1:8" s="132" customFormat="1" ht="22.5" x14ac:dyDescent="0.2">
      <c r="A73" s="1588">
        <v>400</v>
      </c>
      <c r="B73" s="1566" t="s">
        <v>172</v>
      </c>
      <c r="C73" s="1136" t="s">
        <v>2072</v>
      </c>
      <c r="D73" s="1577" t="s">
        <v>1232</v>
      </c>
      <c r="E73" s="1583">
        <v>400</v>
      </c>
      <c r="F73" s="2359">
        <v>400</v>
      </c>
      <c r="G73" s="1101"/>
    </row>
    <row r="74" spans="1:8" ht="12.75" customHeight="1" thickBot="1" x14ac:dyDescent="0.25">
      <c r="A74" s="1589"/>
      <c r="B74" s="2360" t="s">
        <v>172</v>
      </c>
      <c r="C74" s="3175" t="s">
        <v>2073</v>
      </c>
      <c r="D74" s="1590" t="s">
        <v>1585</v>
      </c>
      <c r="E74" s="1584">
        <v>5000</v>
      </c>
      <c r="F74" s="2361">
        <v>5000</v>
      </c>
      <c r="G74" s="1591"/>
    </row>
    <row r="75" spans="1:8" ht="12.75" customHeight="1" x14ac:dyDescent="0.2"/>
    <row r="76" spans="1:8" ht="12.75" customHeight="1" x14ac:dyDescent="0.2"/>
    <row r="77" spans="1:8" ht="18.75" customHeight="1" x14ac:dyDescent="0.2">
      <c r="B77" s="110" t="s">
        <v>931</v>
      </c>
      <c r="C77" s="110"/>
      <c r="D77" s="110"/>
      <c r="E77" s="110"/>
      <c r="F77" s="110"/>
      <c r="G77" s="110"/>
      <c r="H77" s="2133"/>
    </row>
    <row r="78" spans="1:8" ht="12.75" customHeight="1" thickBot="1" x14ac:dyDescent="0.25">
      <c r="B78" s="5"/>
      <c r="C78" s="5"/>
      <c r="D78" s="5"/>
      <c r="E78" s="8"/>
      <c r="F78" s="8"/>
      <c r="G78" s="8" t="s">
        <v>165</v>
      </c>
      <c r="H78" s="11"/>
    </row>
    <row r="79" spans="1:8" ht="12.75" customHeight="1" x14ac:dyDescent="0.2">
      <c r="A79" s="3332" t="s">
        <v>1453</v>
      </c>
      <c r="B79" s="3334" t="s">
        <v>171</v>
      </c>
      <c r="C79" s="3336" t="s">
        <v>510</v>
      </c>
      <c r="D79" s="3348" t="s">
        <v>183</v>
      </c>
      <c r="E79" s="3370" t="s">
        <v>1568</v>
      </c>
      <c r="F79" s="3342" t="s">
        <v>1454</v>
      </c>
      <c r="G79" s="3373" t="s">
        <v>186</v>
      </c>
      <c r="H79" s="12"/>
    </row>
    <row r="80" spans="1:8" ht="17.25" customHeight="1" thickBot="1" x14ac:dyDescent="0.25">
      <c r="A80" s="3333"/>
      <c r="B80" s="3335"/>
      <c r="C80" s="3337"/>
      <c r="D80" s="3350"/>
      <c r="E80" s="3371"/>
      <c r="F80" s="3343"/>
      <c r="G80" s="3374"/>
      <c r="H80" s="12"/>
    </row>
    <row r="81" spans="1:8" s="132" customFormat="1" ht="14.25" customHeight="1" thickBot="1" x14ac:dyDescent="0.25">
      <c r="A81" s="58">
        <f>A82</f>
        <v>89777.78</v>
      </c>
      <c r="B81" s="65" t="s">
        <v>172</v>
      </c>
      <c r="C81" s="61" t="s">
        <v>169</v>
      </c>
      <c r="D81" s="56" t="s">
        <v>174</v>
      </c>
      <c r="E81" s="58">
        <f>E82</f>
        <v>82777.78</v>
      </c>
      <c r="F81" s="58">
        <f>F82</f>
        <v>82777.78</v>
      </c>
      <c r="G81" s="1246" t="s">
        <v>167</v>
      </c>
    </row>
    <row r="82" spans="1:8" ht="12.75" customHeight="1" x14ac:dyDescent="0.2">
      <c r="A82" s="140">
        <f>SUM(A83:A85)</f>
        <v>89777.78</v>
      </c>
      <c r="B82" s="103" t="s">
        <v>167</v>
      </c>
      <c r="C82" s="25" t="s">
        <v>167</v>
      </c>
      <c r="D82" s="26" t="s">
        <v>58</v>
      </c>
      <c r="E82" s="902">
        <f>SUM(E83:E85)</f>
        <v>82777.78</v>
      </c>
      <c r="F82" s="363">
        <f>SUM(F83:F85)</f>
        <v>82777.78</v>
      </c>
      <c r="G82" s="50"/>
      <c r="H82" s="12"/>
    </row>
    <row r="83" spans="1:8" ht="12.75" customHeight="1" x14ac:dyDescent="0.2">
      <c r="A83" s="142">
        <v>52777.78</v>
      </c>
      <c r="B83" s="104" t="s">
        <v>172</v>
      </c>
      <c r="C83" s="364" t="s">
        <v>511</v>
      </c>
      <c r="D83" s="102" t="s">
        <v>512</v>
      </c>
      <c r="E83" s="903">
        <v>52777.78</v>
      </c>
      <c r="F83" s="365">
        <v>52777.78</v>
      </c>
      <c r="G83" s="51"/>
      <c r="H83" s="12"/>
    </row>
    <row r="84" spans="1:8" ht="12.75" customHeight="1" x14ac:dyDescent="0.2">
      <c r="A84" s="202">
        <v>30000</v>
      </c>
      <c r="B84" s="1259" t="s">
        <v>172</v>
      </c>
      <c r="C84" s="127" t="s">
        <v>1117</v>
      </c>
      <c r="D84" s="1260" t="s">
        <v>999</v>
      </c>
      <c r="E84" s="909">
        <v>30000</v>
      </c>
      <c r="F84" s="396">
        <v>30000</v>
      </c>
      <c r="G84" s="1261"/>
      <c r="H84" s="12"/>
    </row>
    <row r="85" spans="1:8" ht="22.5" customHeight="1" thickBot="1" x14ac:dyDescent="0.25">
      <c r="A85" s="330">
        <v>7000</v>
      </c>
      <c r="B85" s="2362" t="s">
        <v>172</v>
      </c>
      <c r="C85" s="2363" t="s">
        <v>2074</v>
      </c>
      <c r="D85" s="1262" t="s">
        <v>1233</v>
      </c>
      <c r="E85" s="878"/>
      <c r="F85" s="1257"/>
      <c r="G85" s="1258"/>
      <c r="H85" s="12"/>
    </row>
    <row r="86" spans="1:8" ht="12.75" customHeight="1" x14ac:dyDescent="0.2"/>
    <row r="87" spans="1:8" x14ac:dyDescent="0.2">
      <c r="B87" s="404"/>
      <c r="C87" s="405"/>
      <c r="D87" s="406"/>
      <c r="E87" s="407"/>
      <c r="F87" s="407"/>
      <c r="G87" s="407"/>
      <c r="H87" s="408"/>
    </row>
    <row r="88" spans="1:8" ht="18" customHeight="1" x14ac:dyDescent="0.25">
      <c r="B88" s="651" t="s">
        <v>513</v>
      </c>
      <c r="C88" s="651"/>
      <c r="D88" s="651"/>
      <c r="E88" s="651"/>
      <c r="F88" s="651"/>
      <c r="G88" s="651"/>
      <c r="H88" s="266"/>
    </row>
    <row r="89" spans="1:8" ht="12.75" customHeight="1" thickBot="1" x14ac:dyDescent="0.3">
      <c r="B89" s="2"/>
      <c r="C89" s="2"/>
      <c r="D89" s="2"/>
      <c r="E89" s="267"/>
      <c r="F89" s="267"/>
      <c r="G89" s="267" t="s">
        <v>165</v>
      </c>
      <c r="H89" s="46"/>
    </row>
    <row r="90" spans="1:8" ht="12.75" customHeight="1" x14ac:dyDescent="0.2">
      <c r="A90" s="3332" t="s">
        <v>1453</v>
      </c>
      <c r="B90" s="3357" t="s">
        <v>166</v>
      </c>
      <c r="C90" s="3346" t="s">
        <v>514</v>
      </c>
      <c r="D90" s="3348" t="s">
        <v>187</v>
      </c>
      <c r="E90" s="3370" t="s">
        <v>1568</v>
      </c>
      <c r="F90" s="3342" t="s">
        <v>1454</v>
      </c>
      <c r="G90" s="3329" t="s">
        <v>186</v>
      </c>
      <c r="H90" s="12"/>
    </row>
    <row r="91" spans="1:8" ht="18" customHeight="1" thickBot="1" x14ac:dyDescent="0.25">
      <c r="A91" s="3333"/>
      <c r="B91" s="3365"/>
      <c r="C91" s="3366"/>
      <c r="D91" s="3350"/>
      <c r="E91" s="3371"/>
      <c r="F91" s="3343"/>
      <c r="G91" s="3330"/>
      <c r="H91" s="12"/>
    </row>
    <row r="92" spans="1:8" s="132" customFormat="1" ht="15" customHeight="1" thickBot="1" x14ac:dyDescent="0.25">
      <c r="A92" s="1231">
        <f>A93</f>
        <v>2100</v>
      </c>
      <c r="B92" s="1239" t="s">
        <v>168</v>
      </c>
      <c r="C92" s="1230" t="s">
        <v>169</v>
      </c>
      <c r="D92" s="1227" t="s">
        <v>198</v>
      </c>
      <c r="E92" s="1231">
        <f>E93</f>
        <v>1900</v>
      </c>
      <c r="F92" s="1240">
        <f>F93</f>
        <v>1900</v>
      </c>
      <c r="G92" s="1246" t="s">
        <v>167</v>
      </c>
    </row>
    <row r="93" spans="1:8" s="132" customFormat="1" ht="12.75" customHeight="1" x14ac:dyDescent="0.2">
      <c r="A93" s="97">
        <f>SUM(A94:A96)</f>
        <v>2100</v>
      </c>
      <c r="B93" s="409" t="s">
        <v>172</v>
      </c>
      <c r="C93" s="409" t="s">
        <v>167</v>
      </c>
      <c r="D93" s="410" t="s">
        <v>515</v>
      </c>
      <c r="E93" s="824">
        <f>SUM(E94:E96)</f>
        <v>1900</v>
      </c>
      <c r="F93" s="411">
        <f>F94+F95+F96</f>
        <v>1900</v>
      </c>
      <c r="G93" s="329"/>
    </row>
    <row r="94" spans="1:8" s="132" customFormat="1" ht="22.5" x14ac:dyDescent="0.2">
      <c r="A94" s="82">
        <v>1000</v>
      </c>
      <c r="B94" s="270" t="s">
        <v>172</v>
      </c>
      <c r="C94" s="412">
        <v>9010000</v>
      </c>
      <c r="D94" s="509" t="s">
        <v>1118</v>
      </c>
      <c r="E94" s="826">
        <v>950</v>
      </c>
      <c r="F94" s="413">
        <v>950</v>
      </c>
      <c r="G94" s="92"/>
    </row>
    <row r="95" spans="1:8" s="132" customFormat="1" ht="12.75" customHeight="1" x14ac:dyDescent="0.2">
      <c r="A95" s="82">
        <v>600</v>
      </c>
      <c r="B95" s="270" t="s">
        <v>172</v>
      </c>
      <c r="C95" s="412">
        <v>9020000</v>
      </c>
      <c r="D95" s="865" t="s">
        <v>1119</v>
      </c>
      <c r="E95" s="826">
        <v>550</v>
      </c>
      <c r="F95" s="413">
        <v>550</v>
      </c>
      <c r="G95" s="1101"/>
    </row>
    <row r="96" spans="1:8" s="132" customFormat="1" ht="12.75" customHeight="1" thickBot="1" x14ac:dyDescent="0.25">
      <c r="A96" s="81">
        <v>500</v>
      </c>
      <c r="B96" s="274" t="s">
        <v>172</v>
      </c>
      <c r="C96" s="414">
        <v>9030000</v>
      </c>
      <c r="D96" s="1146" t="s">
        <v>1120</v>
      </c>
      <c r="E96" s="847">
        <v>400</v>
      </c>
      <c r="F96" s="415">
        <v>400</v>
      </c>
      <c r="G96" s="1147"/>
      <c r="H96" s="994"/>
    </row>
    <row r="97" spans="1:8" s="132" customFormat="1" ht="11.25" customHeight="1" x14ac:dyDescent="0.2">
      <c r="B97" s="3453"/>
      <c r="C97" s="3453"/>
      <c r="D97" s="3453"/>
      <c r="E97" s="3453"/>
      <c r="F97" s="3453"/>
      <c r="G97" s="3453"/>
      <c r="H97" s="3454"/>
    </row>
    <row r="100" spans="1:8" x14ac:dyDescent="0.2">
      <c r="A100" s="3375"/>
      <c r="B100" s="3375"/>
      <c r="C100" s="3375"/>
      <c r="D100" s="3375"/>
    </row>
    <row r="101" spans="1:8" x14ac:dyDescent="0.2">
      <c r="A101" s="2134"/>
      <c r="B101" s="2134"/>
      <c r="C101" s="2134"/>
    </row>
    <row r="102" spans="1:8" x14ac:dyDescent="0.2">
      <c r="A102" s="3375"/>
      <c r="B102" s="3375"/>
      <c r="C102" s="3375"/>
      <c r="D102" s="3375"/>
    </row>
    <row r="103" spans="1:8" x14ac:dyDescent="0.2">
      <c r="A103" s="2134"/>
      <c r="B103" s="2134"/>
      <c r="C103" s="2134"/>
    </row>
    <row r="104" spans="1:8" x14ac:dyDescent="0.2">
      <c r="A104" s="3375"/>
      <c r="B104" s="3375"/>
      <c r="C104" s="3375"/>
      <c r="D104" s="3375"/>
    </row>
    <row r="105" spans="1:8" x14ac:dyDescent="0.2">
      <c r="A105" s="2134"/>
      <c r="B105" s="2134"/>
      <c r="C105" s="2134"/>
      <c r="D105" s="319"/>
    </row>
    <row r="106" spans="1:8" ht="12.75" x14ac:dyDescent="0.2">
      <c r="A106" s="163"/>
      <c r="B106" s="163"/>
      <c r="C106" s="163"/>
      <c r="D106" s="163"/>
      <c r="E106" s="163"/>
    </row>
  </sheetData>
  <mergeCells count="59">
    <mergeCell ref="A1:H1"/>
    <mergeCell ref="A3:H3"/>
    <mergeCell ref="C5:E5"/>
    <mergeCell ref="B7:B8"/>
    <mergeCell ref="C7:C8"/>
    <mergeCell ref="D7:D8"/>
    <mergeCell ref="E7:E8"/>
    <mergeCell ref="A21:A22"/>
    <mergeCell ref="B21:B22"/>
    <mergeCell ref="C21:C22"/>
    <mergeCell ref="D21:D22"/>
    <mergeCell ref="E21:E22"/>
    <mergeCell ref="H32:H33"/>
    <mergeCell ref="A41:A42"/>
    <mergeCell ref="B41:B42"/>
    <mergeCell ref="C41:C42"/>
    <mergeCell ref="D41:D42"/>
    <mergeCell ref="E41:E42"/>
    <mergeCell ref="F41:F42"/>
    <mergeCell ref="G41:G42"/>
    <mergeCell ref="A32:A33"/>
    <mergeCell ref="B32:B33"/>
    <mergeCell ref="C32:C33"/>
    <mergeCell ref="D32:D33"/>
    <mergeCell ref="E32:E33"/>
    <mergeCell ref="F32:F33"/>
    <mergeCell ref="G32:G33"/>
    <mergeCell ref="D79:D80"/>
    <mergeCell ref="E79:E80"/>
    <mergeCell ref="F79:F80"/>
    <mergeCell ref="G79:G80"/>
    <mergeCell ref="A59:A60"/>
    <mergeCell ref="B59:B60"/>
    <mergeCell ref="C59:C60"/>
    <mergeCell ref="D59:D60"/>
    <mergeCell ref="E59:E60"/>
    <mergeCell ref="F59:F60"/>
    <mergeCell ref="G21:H22"/>
    <mergeCell ref="F21:F22"/>
    <mergeCell ref="G90:G91"/>
    <mergeCell ref="B97:H97"/>
    <mergeCell ref="A100:D100"/>
    <mergeCell ref="E90:E91"/>
    <mergeCell ref="F90:F91"/>
    <mergeCell ref="G27:H27"/>
    <mergeCell ref="G26:H26"/>
    <mergeCell ref="G25:H25"/>
    <mergeCell ref="G24:H24"/>
    <mergeCell ref="G23:H23"/>
    <mergeCell ref="G59:G60"/>
    <mergeCell ref="A79:A80"/>
    <mergeCell ref="B79:B80"/>
    <mergeCell ref="C79:C80"/>
    <mergeCell ref="A102:D102"/>
    <mergeCell ref="A104:D104"/>
    <mergeCell ref="A90:A91"/>
    <mergeCell ref="B90:B91"/>
    <mergeCell ref="C90:C91"/>
    <mergeCell ref="D90:D91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rowBreaks count="1" manualBreakCount="1">
    <brk id="56" max="7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8"/>
  <sheetViews>
    <sheetView zoomScaleNormal="100" workbookViewId="0">
      <selection activeCell="A2" sqref="A2"/>
    </sheetView>
  </sheetViews>
  <sheetFormatPr defaultRowHeight="12.75" x14ac:dyDescent="0.2"/>
  <cols>
    <col min="1" max="1" width="9.28515625" style="163" customWidth="1"/>
    <col min="2" max="2" width="3.7109375" style="163" customWidth="1"/>
    <col min="3" max="5" width="5.42578125" style="163" customWidth="1"/>
    <col min="6" max="6" width="20.7109375" style="163" customWidth="1"/>
    <col min="7" max="7" width="23.140625" style="163" customWidth="1"/>
    <col min="8" max="8" width="12.7109375" style="163" customWidth="1"/>
    <col min="9" max="16384" width="9.140625" style="163"/>
  </cols>
  <sheetData>
    <row r="1" spans="1:9" s="12" customFormat="1" ht="18" customHeight="1" x14ac:dyDescent="0.2">
      <c r="A1" s="3301" t="s">
        <v>1516</v>
      </c>
      <c r="B1" s="3301"/>
      <c r="C1" s="3301"/>
      <c r="D1" s="3301"/>
      <c r="E1" s="3301"/>
      <c r="F1" s="3301"/>
      <c r="G1" s="3301"/>
      <c r="H1" s="3301"/>
    </row>
    <row r="3" spans="1:9" ht="15.75" x14ac:dyDescent="0.25">
      <c r="A3" s="3388" t="s">
        <v>1587</v>
      </c>
      <c r="B3" s="3388"/>
      <c r="C3" s="3388"/>
      <c r="D3" s="3388"/>
      <c r="E3" s="3388"/>
      <c r="F3" s="3388"/>
      <c r="G3" s="3388"/>
      <c r="H3" s="3388"/>
    </row>
    <row r="4" spans="1:9" ht="15.75" x14ac:dyDescent="0.25">
      <c r="A4" s="789"/>
      <c r="B4" s="789"/>
      <c r="C4" s="789"/>
      <c r="D4" s="789"/>
      <c r="E4" s="789"/>
      <c r="F4" s="789"/>
      <c r="G4" s="789"/>
      <c r="H4" s="789"/>
    </row>
    <row r="5" spans="1:9" ht="15.75" x14ac:dyDescent="0.25">
      <c r="A5" s="3314" t="s">
        <v>479</v>
      </c>
      <c r="B5" s="3314"/>
      <c r="C5" s="3314"/>
      <c r="D5" s="3314"/>
      <c r="E5" s="3314"/>
      <c r="F5" s="3314"/>
      <c r="G5" s="3314"/>
      <c r="H5" s="3314"/>
    </row>
    <row r="6" spans="1:9" ht="15.75" x14ac:dyDescent="0.25">
      <c r="A6" s="72"/>
      <c r="B6" s="72"/>
      <c r="C6" s="72"/>
      <c r="D6" s="72"/>
      <c r="E6" s="72"/>
      <c r="F6" s="72"/>
      <c r="G6" s="72"/>
      <c r="H6" s="72"/>
    </row>
    <row r="7" spans="1:9" ht="12.75" customHeight="1" thickBot="1" x14ac:dyDescent="0.25">
      <c r="B7" s="164"/>
      <c r="C7" s="165"/>
      <c r="D7" s="165"/>
      <c r="E7" s="165"/>
      <c r="F7" s="165"/>
      <c r="G7" s="165"/>
      <c r="H7" s="166" t="s">
        <v>185</v>
      </c>
    </row>
    <row r="8" spans="1:9" ht="13.5" thickBot="1" x14ac:dyDescent="0.25">
      <c r="A8" s="866" t="s">
        <v>1453</v>
      </c>
      <c r="B8" s="796" t="s">
        <v>18</v>
      </c>
      <c r="C8" s="797"/>
      <c r="D8" s="797"/>
      <c r="E8" s="798"/>
      <c r="F8" s="3431" t="s">
        <v>16</v>
      </c>
      <c r="G8" s="3432"/>
      <c r="H8" s="3235" t="s">
        <v>1454</v>
      </c>
      <c r="I8" s="168"/>
    </row>
    <row r="9" spans="1:9" ht="13.5" thickBot="1" x14ac:dyDescent="0.25">
      <c r="A9" s="167">
        <v>0</v>
      </c>
      <c r="B9" s="178" t="s">
        <v>172</v>
      </c>
      <c r="C9" s="170" t="s">
        <v>17</v>
      </c>
      <c r="D9" s="171" t="s">
        <v>179</v>
      </c>
      <c r="E9" s="179" t="s">
        <v>180</v>
      </c>
      <c r="F9" s="3430" t="s">
        <v>289</v>
      </c>
      <c r="G9" s="3430"/>
      <c r="H9" s="167">
        <v>0</v>
      </c>
      <c r="I9" s="168"/>
    </row>
    <row r="10" spans="1:9" ht="12.75" customHeight="1" x14ac:dyDescent="0.2">
      <c r="A10" s="913">
        <v>0</v>
      </c>
      <c r="B10" s="174" t="s">
        <v>173</v>
      </c>
      <c r="C10" s="172">
        <v>1907</v>
      </c>
      <c r="D10" s="173">
        <v>3523</v>
      </c>
      <c r="E10" s="790">
        <v>2122</v>
      </c>
      <c r="F10" s="3467" t="s">
        <v>290</v>
      </c>
      <c r="G10" s="3468"/>
      <c r="H10" s="3236">
        <v>0</v>
      </c>
    </row>
    <row r="11" spans="1:9" ht="13.5" thickBot="1" x14ac:dyDescent="0.25">
      <c r="A11" s="914">
        <v>0</v>
      </c>
      <c r="B11" s="176" t="s">
        <v>173</v>
      </c>
      <c r="C11" s="177">
        <v>1910</v>
      </c>
      <c r="D11" s="800">
        <v>3533</v>
      </c>
      <c r="E11" s="799">
        <v>2122</v>
      </c>
      <c r="F11" s="3465" t="s">
        <v>291</v>
      </c>
      <c r="G11" s="3466"/>
      <c r="H11" s="3237">
        <v>0</v>
      </c>
    </row>
    <row r="12" spans="1:9" x14ac:dyDescent="0.2">
      <c r="B12" s="791"/>
      <c r="C12" s="792"/>
      <c r="D12" s="793"/>
      <c r="E12" s="794"/>
      <c r="F12" s="52"/>
      <c r="G12" s="52"/>
      <c r="H12" s="795"/>
    </row>
    <row r="14" spans="1:9" x14ac:dyDescent="0.2">
      <c r="A14" s="3375"/>
      <c r="B14" s="3375"/>
      <c r="C14" s="3375"/>
      <c r="D14" s="3375"/>
      <c r="E14" s="3375"/>
      <c r="F14" s="3375"/>
      <c r="G14" s="12"/>
    </row>
    <row r="15" spans="1:9" x14ac:dyDescent="0.2">
      <c r="A15" s="2134"/>
      <c r="B15" s="2134"/>
      <c r="C15" s="2134"/>
      <c r="D15" s="12"/>
      <c r="E15" s="12"/>
      <c r="G15" s="12"/>
    </row>
    <row r="16" spans="1:9" x14ac:dyDescent="0.2">
      <c r="A16" s="3375"/>
      <c r="B16" s="3375"/>
      <c r="C16" s="3375"/>
      <c r="D16" s="3375"/>
      <c r="E16" s="3375"/>
      <c r="F16" s="3375"/>
      <c r="G16" s="12"/>
    </row>
    <row r="17" spans="1:7" x14ac:dyDescent="0.2">
      <c r="A17" s="2134"/>
      <c r="B17" s="2134"/>
      <c r="C17" s="2134"/>
      <c r="D17" s="12"/>
      <c r="E17" s="12"/>
      <c r="G17" s="12"/>
    </row>
    <row r="18" spans="1:7" x14ac:dyDescent="0.2">
      <c r="A18" s="3375"/>
      <c r="B18" s="3375"/>
      <c r="C18" s="3375"/>
      <c r="D18" s="3375"/>
      <c r="E18" s="3375"/>
      <c r="F18" s="3375"/>
      <c r="G18" s="12"/>
    </row>
  </sheetData>
  <mergeCells count="10">
    <mergeCell ref="F11:G11"/>
    <mergeCell ref="A14:F14"/>
    <mergeCell ref="A16:F16"/>
    <mergeCell ref="A18:F18"/>
    <mergeCell ref="A1:H1"/>
    <mergeCell ref="A3:H3"/>
    <mergeCell ref="A5:H5"/>
    <mergeCell ref="F8:G8"/>
    <mergeCell ref="F9:G9"/>
    <mergeCell ref="F10:G10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30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85546875" style="12" customWidth="1"/>
    <col min="2" max="2" width="4.5703125" style="13" customWidth="1"/>
    <col min="3" max="3" width="10" style="12" customWidth="1"/>
    <col min="4" max="4" width="47.5703125" style="12" customWidth="1"/>
    <col min="5" max="6" width="10.140625" style="12" customWidth="1"/>
    <col min="7" max="7" width="13.7109375" style="13" customWidth="1"/>
    <col min="8" max="8" width="29.140625" style="12" customWidth="1"/>
    <col min="9" max="16384" width="9.140625" style="12"/>
  </cols>
  <sheetData>
    <row r="1" spans="1:11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829"/>
    </row>
    <row r="2" spans="1:11" ht="12.75" customHeight="1" x14ac:dyDescent="0.2">
      <c r="B2" s="12"/>
    </row>
    <row r="3" spans="1:11" s="1" customFormat="1" ht="15.75" x14ac:dyDescent="0.25">
      <c r="A3" s="3314" t="s">
        <v>770</v>
      </c>
      <c r="B3" s="3314"/>
      <c r="C3" s="3314"/>
      <c r="D3" s="3314"/>
      <c r="E3" s="3314"/>
      <c r="F3" s="3314"/>
      <c r="G3" s="3314"/>
    </row>
    <row r="4" spans="1:11" s="1" customFormat="1" ht="15.75" x14ac:dyDescent="0.25">
      <c r="B4" s="72"/>
      <c r="C4" s="72"/>
      <c r="D4" s="72"/>
      <c r="E4" s="72"/>
      <c r="F4" s="72"/>
      <c r="G4" s="72"/>
    </row>
    <row r="5" spans="1:11" s="4" customFormat="1" ht="15.75" customHeight="1" x14ac:dyDescent="0.2">
      <c r="B5" s="38"/>
      <c r="C5" s="3355" t="s">
        <v>1567</v>
      </c>
      <c r="D5" s="3355"/>
      <c r="E5" s="3355"/>
      <c r="F5" s="2133"/>
      <c r="G5" s="2133"/>
    </row>
    <row r="6" spans="1:11" s="6" customFormat="1" ht="12" thickBot="1" x14ac:dyDescent="0.25">
      <c r="B6" s="5"/>
      <c r="C6" s="5"/>
      <c r="D6" s="5"/>
      <c r="E6" s="8" t="s">
        <v>165</v>
      </c>
      <c r="F6" s="11"/>
    </row>
    <row r="7" spans="1:11" s="10" customFormat="1" ht="12.75" customHeight="1" x14ac:dyDescent="0.2">
      <c r="B7" s="3356"/>
      <c r="C7" s="3351" t="s">
        <v>0</v>
      </c>
      <c r="D7" s="3348" t="s">
        <v>1</v>
      </c>
      <c r="E7" s="3342" t="s">
        <v>1577</v>
      </c>
      <c r="F7" s="9"/>
      <c r="G7" s="9"/>
      <c r="H7" s="9"/>
      <c r="I7" s="9"/>
      <c r="J7" s="9"/>
      <c r="K7" s="9"/>
    </row>
    <row r="8" spans="1:11" s="6" customFormat="1" ht="12.75" customHeight="1" thickBot="1" x14ac:dyDescent="0.25">
      <c r="B8" s="3356"/>
      <c r="C8" s="3352"/>
      <c r="D8" s="3350"/>
      <c r="E8" s="3343"/>
    </row>
    <row r="9" spans="1:11" s="6" customFormat="1" ht="12.75" customHeight="1" thickBot="1" x14ac:dyDescent="0.25">
      <c r="B9" s="73"/>
      <c r="C9" s="63" t="s">
        <v>2</v>
      </c>
      <c r="D9" s="56" t="s">
        <v>11</v>
      </c>
      <c r="E9" s="58">
        <f>SUM(E10:E10)</f>
        <v>4750</v>
      </c>
    </row>
    <row r="10" spans="1:11" s="14" customFormat="1" ht="12.75" customHeight="1" thickBot="1" x14ac:dyDescent="0.25">
      <c r="B10" s="71"/>
      <c r="C10" s="552" t="s">
        <v>4</v>
      </c>
      <c r="D10" s="553" t="s">
        <v>9</v>
      </c>
      <c r="E10" s="554">
        <f>F17</f>
        <v>4750</v>
      </c>
      <c r="F10" s="41"/>
      <c r="G10" s="1513"/>
    </row>
    <row r="11" spans="1:11" s="1" customFormat="1" ht="12.75" customHeight="1" x14ac:dyDescent="0.25">
      <c r="B11" s="3"/>
      <c r="C11" s="2"/>
      <c r="D11" s="2"/>
      <c r="E11" s="2"/>
      <c r="F11" s="2"/>
      <c r="G11" s="46"/>
    </row>
    <row r="12" spans="1:11" ht="12.75" customHeight="1" x14ac:dyDescent="0.2"/>
    <row r="13" spans="1:11" ht="12.75" customHeight="1" x14ac:dyDescent="0.2">
      <c r="B13" s="3469" t="s">
        <v>932</v>
      </c>
      <c r="C13" s="3469"/>
      <c r="D13" s="3469"/>
      <c r="E13" s="3469"/>
      <c r="F13" s="3469"/>
      <c r="G13" s="236"/>
    </row>
    <row r="14" spans="1:11" ht="12.75" customHeight="1" thickBot="1" x14ac:dyDescent="0.25">
      <c r="B14" s="5"/>
      <c r="C14" s="5"/>
      <c r="D14" s="5"/>
      <c r="E14" s="34"/>
      <c r="G14" s="433" t="s">
        <v>165</v>
      </c>
    </row>
    <row r="15" spans="1:11" ht="12.75" customHeight="1" x14ac:dyDescent="0.2">
      <c r="A15" s="3332" t="s">
        <v>1453</v>
      </c>
      <c r="B15" s="3351" t="s">
        <v>171</v>
      </c>
      <c r="C15" s="3336" t="s">
        <v>1121</v>
      </c>
      <c r="D15" s="3353" t="s">
        <v>181</v>
      </c>
      <c r="E15" s="3370" t="s">
        <v>1568</v>
      </c>
      <c r="F15" s="3342" t="s">
        <v>1454</v>
      </c>
      <c r="G15" s="3373" t="s">
        <v>186</v>
      </c>
    </row>
    <row r="16" spans="1:11" ht="15.75" customHeight="1" thickBot="1" x14ac:dyDescent="0.25">
      <c r="A16" s="3333"/>
      <c r="B16" s="3352"/>
      <c r="C16" s="3337"/>
      <c r="D16" s="3354"/>
      <c r="E16" s="3371"/>
      <c r="F16" s="3343"/>
      <c r="G16" s="3374"/>
    </row>
    <row r="17" spans="1:8" s="132" customFormat="1" ht="15" customHeight="1" thickBot="1" x14ac:dyDescent="0.25">
      <c r="A17" s="58">
        <f>A18</f>
        <v>4750</v>
      </c>
      <c r="B17" s="57" t="s">
        <v>172</v>
      </c>
      <c r="C17" s="61" t="s">
        <v>169</v>
      </c>
      <c r="D17" s="56" t="s">
        <v>174</v>
      </c>
      <c r="E17" s="58">
        <f>E18</f>
        <v>4750</v>
      </c>
      <c r="F17" s="58">
        <f>F18</f>
        <v>4750</v>
      </c>
      <c r="G17" s="1246" t="s">
        <v>167</v>
      </c>
    </row>
    <row r="18" spans="1:8" ht="12.75" customHeight="1" thickBot="1" x14ac:dyDescent="0.25">
      <c r="A18" s="1215">
        <v>4750</v>
      </c>
      <c r="B18" s="555" t="s">
        <v>173</v>
      </c>
      <c r="C18" s="556" t="s">
        <v>771</v>
      </c>
      <c r="D18" s="557" t="s">
        <v>772</v>
      </c>
      <c r="E18" s="915">
        <v>4750</v>
      </c>
      <c r="F18" s="558">
        <v>4750</v>
      </c>
      <c r="G18" s="237"/>
    </row>
    <row r="19" spans="1:8" ht="12.75" customHeight="1" x14ac:dyDescent="0.2"/>
    <row r="20" spans="1:8" ht="12.75" customHeight="1" x14ac:dyDescent="0.2"/>
    <row r="21" spans="1:8" ht="12.75" customHeight="1" x14ac:dyDescent="0.2"/>
    <row r="22" spans="1:8" ht="12.75" customHeight="1" x14ac:dyDescent="0.2">
      <c r="A22" s="2704"/>
      <c r="B22" s="2704"/>
      <c r="C22" s="2704"/>
      <c r="D22" s="2704"/>
      <c r="E22" s="2704"/>
      <c r="F22" s="2704"/>
      <c r="G22" s="323"/>
      <c r="H22" s="2705"/>
    </row>
    <row r="23" spans="1:8" ht="12.75" x14ac:dyDescent="0.2">
      <c r="A23" s="2706"/>
      <c r="B23" s="2706"/>
      <c r="C23" s="2706"/>
      <c r="D23" s="2704"/>
      <c r="E23" s="2704"/>
      <c r="F23" s="2705"/>
      <c r="G23" s="323"/>
      <c r="H23" s="2705"/>
    </row>
    <row r="24" spans="1:8" ht="12.75" x14ac:dyDescent="0.2">
      <c r="A24" s="2704"/>
      <c r="B24" s="2704"/>
      <c r="C24" s="2704"/>
      <c r="D24" s="2704"/>
      <c r="E24" s="2704"/>
      <c r="F24" s="2704"/>
      <c r="G24" s="323"/>
      <c r="H24" s="2705"/>
    </row>
    <row r="25" spans="1:8" ht="12.75" x14ac:dyDescent="0.2">
      <c r="A25" s="2706"/>
      <c r="B25" s="2706"/>
      <c r="C25" s="2706"/>
      <c r="D25" s="2704"/>
      <c r="E25" s="2704"/>
      <c r="F25" s="2705"/>
      <c r="G25" s="323"/>
      <c r="H25" s="2705"/>
    </row>
    <row r="26" spans="1:8" ht="12.75" x14ac:dyDescent="0.2">
      <c r="A26" s="2704"/>
      <c r="B26" s="2704"/>
      <c r="C26" s="2704"/>
      <c r="D26" s="2704"/>
      <c r="E26" s="2704"/>
      <c r="F26" s="2704"/>
      <c r="G26" s="323"/>
      <c r="H26" s="2705"/>
    </row>
    <row r="27" spans="1:8" x14ac:dyDescent="0.2">
      <c r="A27" s="2704"/>
      <c r="B27" s="323"/>
      <c r="C27" s="2704"/>
      <c r="D27" s="2704"/>
      <c r="E27" s="2704"/>
      <c r="F27" s="2704"/>
      <c r="G27" s="323"/>
      <c r="H27" s="2704"/>
    </row>
    <row r="28" spans="1:8" x14ac:dyDescent="0.2">
      <c r="A28" s="2704"/>
      <c r="B28" s="323"/>
      <c r="C28" s="2704"/>
      <c r="D28" s="2704"/>
      <c r="E28" s="2704"/>
      <c r="F28" s="2704"/>
      <c r="G28" s="323"/>
      <c r="H28" s="2704"/>
    </row>
    <row r="29" spans="1:8" x14ac:dyDescent="0.2">
      <c r="A29" s="2704"/>
      <c r="B29" s="323"/>
      <c r="C29" s="2704"/>
      <c r="D29" s="2704"/>
      <c r="E29" s="2704"/>
      <c r="F29" s="2704"/>
      <c r="G29" s="323"/>
      <c r="H29" s="2704"/>
    </row>
    <row r="30" spans="1:8" x14ac:dyDescent="0.2">
      <c r="A30" s="2704"/>
      <c r="B30" s="323"/>
      <c r="C30" s="2704"/>
      <c r="D30" s="2704"/>
      <c r="E30" s="2704"/>
      <c r="F30" s="2704"/>
      <c r="G30" s="323"/>
      <c r="H30" s="2704"/>
    </row>
  </sheetData>
  <mergeCells count="15">
    <mergeCell ref="A1:G1"/>
    <mergeCell ref="A3:G3"/>
    <mergeCell ref="C5:E5"/>
    <mergeCell ref="B7:B8"/>
    <mergeCell ref="C7:C8"/>
    <mergeCell ref="D7:D8"/>
    <mergeCell ref="E7:E8"/>
    <mergeCell ref="G15:G16"/>
    <mergeCell ref="B13:F13"/>
    <mergeCell ref="A15:A16"/>
    <mergeCell ref="B15:B16"/>
    <mergeCell ref="C15:C16"/>
    <mergeCell ref="D15:D16"/>
    <mergeCell ref="E15:E16"/>
    <mergeCell ref="F15:F16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44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2"/>
    <col min="2" max="2" width="3.5703125" style="13" customWidth="1"/>
    <col min="3" max="3" width="10" style="12" customWidth="1"/>
    <col min="4" max="4" width="45.140625" style="12" customWidth="1"/>
    <col min="5" max="6" width="11.7109375" style="12" customWidth="1"/>
    <col min="7" max="7" width="10.140625" style="12" customWidth="1"/>
    <col min="8" max="8" width="16.42578125" style="13" customWidth="1"/>
    <col min="9" max="9" width="9.140625" style="12"/>
    <col min="10" max="10" width="14.140625" style="12" customWidth="1"/>
    <col min="11" max="16384" width="9.140625" style="12"/>
  </cols>
  <sheetData>
    <row r="1" spans="1:10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829"/>
      <c r="I1" s="829"/>
    </row>
    <row r="2" spans="1:10" ht="12.75" customHeight="1" x14ac:dyDescent="0.2">
      <c r="F2" s="122"/>
      <c r="G2" s="122"/>
      <c r="H2" s="769"/>
      <c r="I2" s="122"/>
    </row>
    <row r="3" spans="1:10" s="1" customFormat="1" ht="15.75" x14ac:dyDescent="0.25">
      <c r="A3" s="3314" t="s">
        <v>773</v>
      </c>
      <c r="B3" s="3314"/>
      <c r="C3" s="3314"/>
      <c r="D3" s="3314"/>
      <c r="E3" s="3314"/>
      <c r="F3" s="3314"/>
      <c r="G3" s="3314"/>
      <c r="H3" s="653"/>
      <c r="I3" s="654"/>
    </row>
    <row r="4" spans="1:10" s="1" customFormat="1" ht="15.75" x14ac:dyDescent="0.25">
      <c r="B4" s="72"/>
      <c r="C4" s="72"/>
      <c r="D4" s="72"/>
      <c r="E4" s="72"/>
      <c r="F4" s="72"/>
      <c r="G4" s="72"/>
      <c r="H4" s="72"/>
      <c r="I4" s="654"/>
    </row>
    <row r="5" spans="1:10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  <c r="I5" s="757"/>
    </row>
    <row r="6" spans="1:10" s="6" customFormat="1" ht="12" thickBot="1" x14ac:dyDescent="0.25">
      <c r="B6" s="5"/>
      <c r="C6" s="5"/>
      <c r="D6" s="5"/>
      <c r="E6" s="8" t="s">
        <v>165</v>
      </c>
      <c r="F6" s="433"/>
      <c r="G6" s="49"/>
      <c r="H6" s="418"/>
      <c r="I6" s="418"/>
    </row>
    <row r="7" spans="1:10" s="10" customFormat="1" ht="12.75" customHeight="1" x14ac:dyDescent="0.2">
      <c r="B7" s="3356"/>
      <c r="C7" s="3351" t="s">
        <v>0</v>
      </c>
      <c r="D7" s="3348" t="s">
        <v>1</v>
      </c>
      <c r="E7" s="3342" t="s">
        <v>1577</v>
      </c>
      <c r="F7" s="787"/>
      <c r="G7" s="9"/>
      <c r="H7" s="9"/>
      <c r="I7" s="9"/>
      <c r="J7" s="9"/>
    </row>
    <row r="8" spans="1:10" s="6" customFormat="1" ht="12.75" customHeight="1" thickBot="1" x14ac:dyDescent="0.25">
      <c r="B8" s="3356"/>
      <c r="C8" s="3352"/>
      <c r="D8" s="3350"/>
      <c r="E8" s="3343"/>
      <c r="F8" s="787"/>
      <c r="G8" s="418"/>
      <c r="H8" s="418"/>
      <c r="I8" s="418"/>
    </row>
    <row r="9" spans="1:10" s="6" customFormat="1" ht="12.75" customHeight="1" thickBot="1" x14ac:dyDescent="0.25">
      <c r="B9" s="73"/>
      <c r="C9" s="63" t="s">
        <v>2</v>
      </c>
      <c r="D9" s="56" t="s">
        <v>11</v>
      </c>
      <c r="E9" s="58">
        <f>SUM(E10:E11)</f>
        <v>1315</v>
      </c>
      <c r="F9" s="68"/>
      <c r="G9" s="418"/>
      <c r="H9" s="1148"/>
      <c r="I9" s="418"/>
    </row>
    <row r="10" spans="1:10" s="14" customFormat="1" ht="12.75" customHeight="1" x14ac:dyDescent="0.2">
      <c r="B10" s="71"/>
      <c r="C10" s="75" t="s">
        <v>4</v>
      </c>
      <c r="D10" s="29" t="s">
        <v>9</v>
      </c>
      <c r="E10" s="189">
        <f>F18</f>
        <v>365</v>
      </c>
      <c r="F10" s="70"/>
      <c r="G10" s="41"/>
      <c r="H10" s="1513"/>
    </row>
    <row r="11" spans="1:10" s="14" customFormat="1" ht="12.75" customHeight="1" thickBot="1" x14ac:dyDescent="0.25">
      <c r="B11" s="71"/>
      <c r="C11" s="559" t="s">
        <v>6</v>
      </c>
      <c r="D11" s="560" t="s">
        <v>12</v>
      </c>
      <c r="E11" s="471">
        <f>F33</f>
        <v>950</v>
      </c>
      <c r="F11" s="775"/>
      <c r="H11" s="1513"/>
      <c r="I11" s="1"/>
    </row>
    <row r="12" spans="1:10" s="1" customFormat="1" ht="12.75" customHeight="1" x14ac:dyDescent="0.25">
      <c r="B12" s="3"/>
      <c r="C12" s="2"/>
      <c r="D12" s="2"/>
      <c r="E12" s="2"/>
      <c r="F12" s="2"/>
      <c r="G12" s="2"/>
      <c r="H12" s="13"/>
      <c r="I12" s="12"/>
    </row>
    <row r="13" spans="1:10" ht="12.75" customHeight="1" x14ac:dyDescent="0.2">
      <c r="H13" s="236"/>
    </row>
    <row r="14" spans="1:10" ht="18.75" customHeight="1" x14ac:dyDescent="0.2">
      <c r="B14" s="110" t="s">
        <v>933</v>
      </c>
      <c r="C14" s="110"/>
      <c r="D14" s="110"/>
      <c r="E14" s="110"/>
      <c r="F14" s="110"/>
      <c r="G14" s="110"/>
      <c r="H14" s="49"/>
    </row>
    <row r="15" spans="1:10" ht="12.75" customHeight="1" thickBot="1" x14ac:dyDescent="0.25">
      <c r="B15" s="5"/>
      <c r="C15" s="5"/>
      <c r="D15" s="5"/>
      <c r="E15" s="34"/>
      <c r="F15" s="34"/>
      <c r="G15" s="433" t="s">
        <v>165</v>
      </c>
      <c r="H15" s="12"/>
    </row>
    <row r="16" spans="1:10" ht="12.75" customHeight="1" x14ac:dyDescent="0.2">
      <c r="A16" s="3332" t="s">
        <v>1453</v>
      </c>
      <c r="B16" s="3351" t="s">
        <v>171</v>
      </c>
      <c r="C16" s="3336" t="s">
        <v>774</v>
      </c>
      <c r="D16" s="3353" t="s">
        <v>181</v>
      </c>
      <c r="E16" s="3370" t="s">
        <v>1568</v>
      </c>
      <c r="F16" s="3342" t="s">
        <v>1454</v>
      </c>
      <c r="G16" s="3373" t="s">
        <v>186</v>
      </c>
      <c r="H16" s="12"/>
    </row>
    <row r="17" spans="1:8" ht="20.25" customHeight="1" thickBot="1" x14ac:dyDescent="0.25">
      <c r="A17" s="3333"/>
      <c r="B17" s="3352"/>
      <c r="C17" s="3337"/>
      <c r="D17" s="3354"/>
      <c r="E17" s="3371"/>
      <c r="F17" s="3343"/>
      <c r="G17" s="3374"/>
      <c r="H17" s="12"/>
    </row>
    <row r="18" spans="1:8" ht="15" customHeight="1" thickBot="1" x14ac:dyDescent="0.25">
      <c r="A18" s="58">
        <f>A19+A21+A23+A25</f>
        <v>415</v>
      </c>
      <c r="B18" s="57" t="s">
        <v>172</v>
      </c>
      <c r="C18" s="61" t="s">
        <v>169</v>
      </c>
      <c r="D18" s="56" t="s">
        <v>174</v>
      </c>
      <c r="E18" s="469">
        <f>E19+E21+E23+E25</f>
        <v>365</v>
      </c>
      <c r="F18" s="469">
        <v>365</v>
      </c>
      <c r="G18" s="1246" t="s">
        <v>167</v>
      </c>
      <c r="H18" s="12"/>
    </row>
    <row r="19" spans="1:8" ht="12.75" customHeight="1" x14ac:dyDescent="0.2">
      <c r="A19" s="401">
        <f>+A20</f>
        <v>75</v>
      </c>
      <c r="B19" s="324" t="s">
        <v>173</v>
      </c>
      <c r="C19" s="451" t="s">
        <v>167</v>
      </c>
      <c r="D19" s="387" t="s">
        <v>775</v>
      </c>
      <c r="E19" s="916">
        <f>+E20</f>
        <v>75</v>
      </c>
      <c r="F19" s="561">
        <v>75</v>
      </c>
      <c r="G19" s="47"/>
      <c r="H19" s="12"/>
    </row>
    <row r="20" spans="1:8" ht="12.75" customHeight="1" x14ac:dyDescent="0.2">
      <c r="A20" s="395">
        <v>75</v>
      </c>
      <c r="B20" s="562" t="s">
        <v>184</v>
      </c>
      <c r="C20" s="563" t="s">
        <v>776</v>
      </c>
      <c r="D20" s="394" t="s">
        <v>777</v>
      </c>
      <c r="E20" s="917">
        <v>75</v>
      </c>
      <c r="F20" s="564">
        <v>75</v>
      </c>
      <c r="G20" s="42"/>
      <c r="H20" s="12"/>
    </row>
    <row r="21" spans="1:8" ht="12.75" customHeight="1" x14ac:dyDescent="0.2">
      <c r="A21" s="391">
        <f>A22</f>
        <v>100</v>
      </c>
      <c r="B21" s="565" t="s">
        <v>173</v>
      </c>
      <c r="C21" s="566" t="s">
        <v>167</v>
      </c>
      <c r="D21" s="390" t="s">
        <v>778</v>
      </c>
      <c r="E21" s="918">
        <f>E22</f>
        <v>50</v>
      </c>
      <c r="F21" s="567">
        <v>50</v>
      </c>
      <c r="G21" s="45"/>
      <c r="H21" s="12"/>
    </row>
    <row r="22" spans="1:8" ht="12.75" customHeight="1" x14ac:dyDescent="0.2">
      <c r="A22" s="395">
        <v>100</v>
      </c>
      <c r="B22" s="562" t="s">
        <v>184</v>
      </c>
      <c r="C22" s="563" t="s">
        <v>779</v>
      </c>
      <c r="D22" s="394" t="s">
        <v>780</v>
      </c>
      <c r="E22" s="917">
        <v>50</v>
      </c>
      <c r="F22" s="564">
        <v>50</v>
      </c>
      <c r="G22" s="42"/>
      <c r="H22" s="12"/>
    </row>
    <row r="23" spans="1:8" ht="12.75" customHeight="1" x14ac:dyDescent="0.2">
      <c r="A23" s="391">
        <f>SUM(A24:A24)</f>
        <v>200</v>
      </c>
      <c r="B23" s="565" t="s">
        <v>173</v>
      </c>
      <c r="C23" s="566" t="s">
        <v>167</v>
      </c>
      <c r="D23" s="390" t="s">
        <v>781</v>
      </c>
      <c r="E23" s="918">
        <f>SUM(E24:E24)</f>
        <v>200</v>
      </c>
      <c r="F23" s="567">
        <v>200</v>
      </c>
      <c r="G23" s="45"/>
      <c r="H23" s="12"/>
    </row>
    <row r="24" spans="1:8" ht="12.75" customHeight="1" x14ac:dyDescent="0.2">
      <c r="A24" s="395">
        <v>200</v>
      </c>
      <c r="B24" s="562" t="s">
        <v>184</v>
      </c>
      <c r="C24" s="563" t="s">
        <v>782</v>
      </c>
      <c r="D24" s="394" t="s">
        <v>783</v>
      </c>
      <c r="E24" s="917">
        <v>200</v>
      </c>
      <c r="F24" s="564">
        <v>200</v>
      </c>
      <c r="G24" s="42"/>
      <c r="H24" s="12"/>
    </row>
    <row r="25" spans="1:8" ht="12.75" customHeight="1" x14ac:dyDescent="0.2">
      <c r="A25" s="391">
        <f>A26</f>
        <v>40</v>
      </c>
      <c r="B25" s="565" t="s">
        <v>173</v>
      </c>
      <c r="C25" s="566" t="s">
        <v>167</v>
      </c>
      <c r="D25" s="390" t="s">
        <v>784</v>
      </c>
      <c r="E25" s="918">
        <f>E26</f>
        <v>40</v>
      </c>
      <c r="F25" s="567">
        <v>40</v>
      </c>
      <c r="G25" s="45"/>
      <c r="H25" s="12"/>
    </row>
    <row r="26" spans="1:8" ht="12.75" customHeight="1" thickBot="1" x14ac:dyDescent="0.25">
      <c r="A26" s="366">
        <v>40</v>
      </c>
      <c r="B26" s="2364" t="s">
        <v>184</v>
      </c>
      <c r="C26" s="456" t="s">
        <v>785</v>
      </c>
      <c r="D26" s="2365" t="s">
        <v>786</v>
      </c>
      <c r="E26" s="2366">
        <v>40</v>
      </c>
      <c r="F26" s="2367">
        <v>40</v>
      </c>
      <c r="G26" s="129"/>
      <c r="H26" s="12"/>
    </row>
    <row r="27" spans="1:8" ht="12.75" customHeight="1" x14ac:dyDescent="0.2"/>
    <row r="28" spans="1:8" ht="12.75" customHeight="1" x14ac:dyDescent="0.2">
      <c r="H28" s="38"/>
    </row>
    <row r="29" spans="1:8" ht="18.75" customHeight="1" x14ac:dyDescent="0.2">
      <c r="B29" s="110" t="s">
        <v>934</v>
      </c>
      <c r="C29" s="110"/>
      <c r="D29" s="110"/>
      <c r="E29" s="110"/>
      <c r="F29" s="110"/>
      <c r="G29" s="110"/>
      <c r="H29" s="11"/>
    </row>
    <row r="30" spans="1:8" ht="12" thickBot="1" x14ac:dyDescent="0.25">
      <c r="B30" s="5"/>
      <c r="C30" s="5"/>
      <c r="D30" s="5"/>
      <c r="E30" s="8"/>
      <c r="F30" s="8"/>
      <c r="G30" s="8" t="s">
        <v>165</v>
      </c>
      <c r="H30" s="12"/>
    </row>
    <row r="31" spans="1:8" ht="11.25" customHeight="1" x14ac:dyDescent="0.2">
      <c r="A31" s="3332" t="s">
        <v>1453</v>
      </c>
      <c r="B31" s="3334" t="s">
        <v>171</v>
      </c>
      <c r="C31" s="3336" t="s">
        <v>787</v>
      </c>
      <c r="D31" s="3348" t="s">
        <v>183</v>
      </c>
      <c r="E31" s="3370" t="s">
        <v>1568</v>
      </c>
      <c r="F31" s="3342" t="s">
        <v>1454</v>
      </c>
      <c r="G31" s="3363" t="s">
        <v>186</v>
      </c>
      <c r="H31" s="12"/>
    </row>
    <row r="32" spans="1:8" ht="18.75" customHeight="1" thickBot="1" x14ac:dyDescent="0.25">
      <c r="A32" s="3333"/>
      <c r="B32" s="3335"/>
      <c r="C32" s="3337"/>
      <c r="D32" s="3350"/>
      <c r="E32" s="3371"/>
      <c r="F32" s="3343"/>
      <c r="G32" s="3364"/>
      <c r="H32" s="12"/>
    </row>
    <row r="33" spans="1:8" ht="15" customHeight="1" thickBot="1" x14ac:dyDescent="0.25">
      <c r="A33" s="58">
        <f>A34</f>
        <v>950</v>
      </c>
      <c r="B33" s="65" t="s">
        <v>172</v>
      </c>
      <c r="C33" s="61" t="s">
        <v>169</v>
      </c>
      <c r="D33" s="57" t="s">
        <v>174</v>
      </c>
      <c r="E33" s="58">
        <f>E34</f>
        <v>950</v>
      </c>
      <c r="F33" s="58">
        <v>950</v>
      </c>
      <c r="G33" s="1246" t="s">
        <v>167</v>
      </c>
      <c r="H33" s="12"/>
    </row>
    <row r="34" spans="1:8" x14ac:dyDescent="0.2">
      <c r="A34" s="572">
        <f>SUM(A35:A36)</f>
        <v>950</v>
      </c>
      <c r="B34" s="569" t="s">
        <v>167</v>
      </c>
      <c r="C34" s="570" t="s">
        <v>167</v>
      </c>
      <c r="D34" s="571" t="s">
        <v>58</v>
      </c>
      <c r="E34" s="919">
        <f>SUM(E35:E36)</f>
        <v>950</v>
      </c>
      <c r="F34" s="573">
        <v>950</v>
      </c>
      <c r="G34" s="574"/>
      <c r="H34" s="12"/>
    </row>
    <row r="35" spans="1:8" x14ac:dyDescent="0.2">
      <c r="A35" s="472">
        <v>450</v>
      </c>
      <c r="B35" s="575" t="s">
        <v>172</v>
      </c>
      <c r="C35" s="576">
        <v>111001</v>
      </c>
      <c r="D35" s="577" t="s">
        <v>777</v>
      </c>
      <c r="E35" s="844">
        <v>450</v>
      </c>
      <c r="F35" s="473">
        <v>450</v>
      </c>
      <c r="G35" s="578"/>
      <c r="H35" s="12"/>
    </row>
    <row r="36" spans="1:8" ht="12" thickBot="1" x14ac:dyDescent="0.25">
      <c r="A36" s="474">
        <v>500</v>
      </c>
      <c r="B36" s="2368" t="s">
        <v>172</v>
      </c>
      <c r="C36" s="2369">
        <v>111004</v>
      </c>
      <c r="D36" s="2370" t="s">
        <v>788</v>
      </c>
      <c r="E36" s="845">
        <v>500</v>
      </c>
      <c r="F36" s="475">
        <v>500</v>
      </c>
      <c r="G36" s="1977"/>
      <c r="H36" s="12"/>
    </row>
    <row r="40" spans="1:8" x14ac:dyDescent="0.2">
      <c r="A40" s="3331"/>
      <c r="B40" s="3331"/>
      <c r="C40" s="3331"/>
      <c r="D40" s="319"/>
      <c r="F40" s="319"/>
      <c r="G40" s="13"/>
    </row>
    <row r="41" spans="1:8" ht="12.75" x14ac:dyDescent="0.2">
      <c r="A41" s="2134"/>
      <c r="B41" s="2134"/>
      <c r="C41" s="2134"/>
      <c r="F41" s="163"/>
      <c r="G41" s="13"/>
    </row>
    <row r="42" spans="1:8" x14ac:dyDescent="0.2">
      <c r="A42" s="3331"/>
      <c r="B42" s="3331"/>
      <c r="C42" s="3331"/>
      <c r="D42" s="319"/>
      <c r="F42" s="319"/>
      <c r="G42" s="13"/>
    </row>
    <row r="43" spans="1:8" ht="12.75" x14ac:dyDescent="0.2">
      <c r="A43" s="2134"/>
      <c r="B43" s="2134"/>
      <c r="C43" s="2134"/>
      <c r="F43" s="163"/>
      <c r="G43" s="13"/>
    </row>
    <row r="44" spans="1:8" x14ac:dyDescent="0.2">
      <c r="A44" s="3331"/>
      <c r="B44" s="3331"/>
      <c r="C44" s="3331"/>
      <c r="D44" s="319"/>
      <c r="F44" s="319"/>
      <c r="G44" s="13"/>
    </row>
  </sheetData>
  <mergeCells count="24">
    <mergeCell ref="F16:F17"/>
    <mergeCell ref="A1:G1"/>
    <mergeCell ref="A3:G3"/>
    <mergeCell ref="C5:E5"/>
    <mergeCell ref="B7:B8"/>
    <mergeCell ref="C7:C8"/>
    <mergeCell ref="D7:D8"/>
    <mergeCell ref="E7:E8"/>
    <mergeCell ref="A40:C40"/>
    <mergeCell ref="A42:C42"/>
    <mergeCell ref="A44:C44"/>
    <mergeCell ref="G16:G17"/>
    <mergeCell ref="A31:A32"/>
    <mergeCell ref="B31:B32"/>
    <mergeCell ref="C31:C32"/>
    <mergeCell ref="D31:D32"/>
    <mergeCell ref="E31:E32"/>
    <mergeCell ref="F31:F32"/>
    <mergeCell ref="G31:G32"/>
    <mergeCell ref="A16:A17"/>
    <mergeCell ref="B16:B17"/>
    <mergeCell ref="C16:C17"/>
    <mergeCell ref="D16:D17"/>
    <mergeCell ref="E16:E1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57"/>
  <sheetViews>
    <sheetView workbookViewId="0">
      <selection activeCell="A2" sqref="A2"/>
    </sheetView>
  </sheetViews>
  <sheetFormatPr defaultRowHeight="11.25" x14ac:dyDescent="0.2"/>
  <cols>
    <col min="1" max="1" width="8.140625" style="2371" customWidth="1"/>
    <col min="2" max="2" width="3.5703125" style="2372" customWidth="1"/>
    <col min="3" max="3" width="10" style="2371" customWidth="1"/>
    <col min="4" max="4" width="45.140625" style="2371" customWidth="1"/>
    <col min="5" max="7" width="10.140625" style="2371" customWidth="1"/>
    <col min="8" max="16384" width="9.140625" style="2371"/>
  </cols>
  <sheetData>
    <row r="1" spans="1:7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</row>
    <row r="2" spans="1:7" ht="12.75" customHeight="1" x14ac:dyDescent="0.2">
      <c r="F2" s="2373"/>
      <c r="G2" s="2373"/>
    </row>
    <row r="3" spans="1:7" s="1" customFormat="1" ht="15.75" x14ac:dyDescent="0.25">
      <c r="A3" s="3314" t="s">
        <v>789</v>
      </c>
      <c r="B3" s="3314"/>
      <c r="C3" s="3314"/>
      <c r="D3" s="3314"/>
      <c r="E3" s="3314"/>
      <c r="F3" s="3314"/>
      <c r="G3" s="3314"/>
    </row>
    <row r="4" spans="1:7" s="1" customFormat="1" ht="15.75" x14ac:dyDescent="0.25">
      <c r="B4" s="72"/>
      <c r="C4" s="72"/>
      <c r="D4" s="72"/>
      <c r="E4" s="72"/>
      <c r="F4" s="72"/>
      <c r="G4" s="72"/>
    </row>
    <row r="5" spans="1:7" s="4" customFormat="1" ht="15.75" customHeight="1" x14ac:dyDescent="0.2">
      <c r="B5" s="38"/>
      <c r="C5" s="3355" t="s">
        <v>1567</v>
      </c>
      <c r="D5" s="3355"/>
      <c r="E5" s="3355"/>
      <c r="F5" s="2133"/>
      <c r="G5" s="2133"/>
    </row>
    <row r="6" spans="1:7" s="2374" customFormat="1" ht="12" thickBot="1" x14ac:dyDescent="0.25">
      <c r="B6" s="2375"/>
      <c r="C6" s="2375"/>
      <c r="D6" s="2375"/>
      <c r="E6" s="8" t="s">
        <v>165</v>
      </c>
      <c r="F6" s="433"/>
      <c r="G6" s="2376"/>
    </row>
    <row r="7" spans="1:7" s="2377" customFormat="1" ht="12.75" customHeight="1" x14ac:dyDescent="0.2">
      <c r="B7" s="3492"/>
      <c r="C7" s="3472" t="s">
        <v>0</v>
      </c>
      <c r="D7" s="3348" t="s">
        <v>1</v>
      </c>
      <c r="E7" s="3342" t="s">
        <v>1577</v>
      </c>
      <c r="F7" s="787"/>
      <c r="G7" s="2378"/>
    </row>
    <row r="8" spans="1:7" s="2374" customFormat="1" ht="12.75" customHeight="1" thickBot="1" x14ac:dyDescent="0.25">
      <c r="B8" s="3492"/>
      <c r="C8" s="3473"/>
      <c r="D8" s="3350"/>
      <c r="E8" s="3343"/>
      <c r="F8" s="787"/>
      <c r="G8" s="2379"/>
    </row>
    <row r="9" spans="1:7" s="2374" customFormat="1" ht="12.75" customHeight="1" thickBot="1" x14ac:dyDescent="0.25">
      <c r="B9" s="73"/>
      <c r="C9" s="63" t="s">
        <v>2</v>
      </c>
      <c r="D9" s="56" t="s">
        <v>11</v>
      </c>
      <c r="E9" s="58">
        <f>SUM(E10:E12)</f>
        <v>50112.670000000006</v>
      </c>
      <c r="F9" s="68"/>
      <c r="G9" s="2380"/>
    </row>
    <row r="10" spans="1:7" s="2381" customFormat="1" ht="12.75" customHeight="1" x14ac:dyDescent="0.2">
      <c r="B10" s="71"/>
      <c r="C10" s="87" t="s">
        <v>4</v>
      </c>
      <c r="D10" s="88" t="s">
        <v>9</v>
      </c>
      <c r="E10" s="362">
        <f>F19</f>
        <v>40786.910000000003</v>
      </c>
      <c r="F10" s="70"/>
      <c r="G10" s="2382"/>
    </row>
    <row r="11" spans="1:7" s="2381" customFormat="1" ht="12.75" customHeight="1" x14ac:dyDescent="0.2">
      <c r="B11" s="71"/>
      <c r="C11" s="74" t="s">
        <v>5</v>
      </c>
      <c r="D11" s="30" t="s">
        <v>10</v>
      </c>
      <c r="E11" s="275">
        <f>F37</f>
        <v>0</v>
      </c>
      <c r="F11" s="70"/>
      <c r="G11" s="2382"/>
    </row>
    <row r="12" spans="1:7" s="2381" customFormat="1" ht="12.75" customHeight="1" thickBot="1" x14ac:dyDescent="0.25">
      <c r="B12" s="71"/>
      <c r="C12" s="559" t="s">
        <v>6</v>
      </c>
      <c r="D12" s="560" t="s">
        <v>12</v>
      </c>
      <c r="E12" s="471">
        <f>F45</f>
        <v>9325.76</v>
      </c>
      <c r="F12" s="775"/>
      <c r="G12" s="2382"/>
    </row>
    <row r="13" spans="1:7" s="1" customFormat="1" ht="18" x14ac:dyDescent="0.25">
      <c r="B13" s="3"/>
      <c r="C13" s="2"/>
      <c r="D13" s="2"/>
      <c r="E13" s="2"/>
      <c r="F13" s="764"/>
      <c r="G13" s="764"/>
    </row>
    <row r="14" spans="1:7" ht="12.75" customHeight="1" x14ac:dyDescent="0.2"/>
    <row r="15" spans="1:7" ht="18.75" customHeight="1" x14ac:dyDescent="0.2">
      <c r="A15" s="68"/>
      <c r="B15" s="110" t="s">
        <v>935</v>
      </c>
      <c r="C15" s="110"/>
      <c r="D15" s="110"/>
      <c r="E15" s="110"/>
      <c r="F15" s="110"/>
      <c r="G15" s="110"/>
    </row>
    <row r="16" spans="1:7" ht="12.75" customHeight="1" thickBot="1" x14ac:dyDescent="0.25">
      <c r="B16" s="2375"/>
      <c r="C16" s="2375"/>
      <c r="D16" s="2375"/>
      <c r="E16" s="34"/>
      <c r="F16" s="34"/>
      <c r="G16" s="433" t="s">
        <v>165</v>
      </c>
    </row>
    <row r="17" spans="1:8" ht="12.75" customHeight="1" x14ac:dyDescent="0.2">
      <c r="A17" s="3332" t="s">
        <v>1453</v>
      </c>
      <c r="B17" s="3486" t="s">
        <v>166</v>
      </c>
      <c r="C17" s="3488" t="s">
        <v>790</v>
      </c>
      <c r="D17" s="3490" t="s">
        <v>181</v>
      </c>
      <c r="E17" s="3476" t="s">
        <v>1568</v>
      </c>
      <c r="F17" s="3342" t="s">
        <v>1454</v>
      </c>
      <c r="G17" s="3480" t="s">
        <v>186</v>
      </c>
    </row>
    <row r="18" spans="1:8" ht="21" customHeight="1" thickBot="1" x14ac:dyDescent="0.25">
      <c r="A18" s="3443"/>
      <c r="B18" s="3487"/>
      <c r="C18" s="3489"/>
      <c r="D18" s="3491"/>
      <c r="E18" s="3477"/>
      <c r="F18" s="3343"/>
      <c r="G18" s="3481"/>
    </row>
    <row r="19" spans="1:8" s="2384" customFormat="1" ht="12.75" customHeight="1" thickBot="1" x14ac:dyDescent="0.25">
      <c r="A19" s="58" t="e">
        <f>SUM(A20,#REF!,A23,A28)</f>
        <v>#REF!</v>
      </c>
      <c r="B19" s="1249" t="s">
        <v>172</v>
      </c>
      <c r="C19" s="61" t="s">
        <v>169</v>
      </c>
      <c r="D19" s="57" t="s">
        <v>174</v>
      </c>
      <c r="E19" s="58">
        <f>21200.66+9900+E28</f>
        <v>40786.910000000003</v>
      </c>
      <c r="F19" s="58">
        <f>F20+F23+F28</f>
        <v>40786.910000000003</v>
      </c>
      <c r="G19" s="2383" t="s">
        <v>167</v>
      </c>
    </row>
    <row r="20" spans="1:8" ht="12.75" customHeight="1" x14ac:dyDescent="0.2">
      <c r="A20" s="2385">
        <f>A21</f>
        <v>20134.669999999998</v>
      </c>
      <c r="B20" s="1247" t="s">
        <v>173</v>
      </c>
      <c r="C20" s="95" t="s">
        <v>167</v>
      </c>
      <c r="D20" s="1248" t="s">
        <v>791</v>
      </c>
      <c r="E20" s="2386"/>
      <c r="F20" s="2387">
        <v>28117.91</v>
      </c>
      <c r="G20" s="2388"/>
    </row>
    <row r="21" spans="1:8" ht="12.75" customHeight="1" x14ac:dyDescent="0.2">
      <c r="A21" s="2389">
        <v>20134.669999999998</v>
      </c>
      <c r="B21" s="925" t="s">
        <v>184</v>
      </c>
      <c r="C21" s="580">
        <v>121000</v>
      </c>
      <c r="D21" s="922" t="s">
        <v>792</v>
      </c>
      <c r="E21" s="2390"/>
      <c r="F21" s="2391">
        <v>22317.91</v>
      </c>
      <c r="G21" s="578"/>
    </row>
    <row r="22" spans="1:8" ht="12.75" customHeight="1" x14ac:dyDescent="0.2">
      <c r="A22" s="2389">
        <v>4800</v>
      </c>
      <c r="B22" s="925" t="s">
        <v>184</v>
      </c>
      <c r="C22" s="580">
        <v>123100</v>
      </c>
      <c r="D22" s="922" t="s">
        <v>793</v>
      </c>
      <c r="E22" s="2390"/>
      <c r="F22" s="2391">
        <v>5800</v>
      </c>
      <c r="G22" s="2392"/>
    </row>
    <row r="23" spans="1:8" ht="12.75" customHeight="1" x14ac:dyDescent="0.2">
      <c r="A23" s="2393">
        <f>SUM(A24:A27)</f>
        <v>2605</v>
      </c>
      <c r="B23" s="924" t="s">
        <v>173</v>
      </c>
      <c r="C23" s="581" t="s">
        <v>167</v>
      </c>
      <c r="D23" s="921" t="s">
        <v>794</v>
      </c>
      <c r="E23" s="2394">
        <f>SUM(E24:E27)</f>
        <v>0</v>
      </c>
      <c r="F23" s="2395">
        <v>2575</v>
      </c>
      <c r="G23" s="2392"/>
    </row>
    <row r="24" spans="1:8" ht="12.75" customHeight="1" x14ac:dyDescent="0.2">
      <c r="A24" s="2389">
        <v>360</v>
      </c>
      <c r="B24" s="925" t="s">
        <v>184</v>
      </c>
      <c r="C24" s="247" t="s">
        <v>795</v>
      </c>
      <c r="D24" s="922" t="s">
        <v>796</v>
      </c>
      <c r="E24" s="2390"/>
      <c r="F24" s="2391">
        <v>360</v>
      </c>
      <c r="G24" s="2392"/>
    </row>
    <row r="25" spans="1:8" ht="12.75" customHeight="1" x14ac:dyDescent="0.2">
      <c r="A25" s="2389">
        <v>1743</v>
      </c>
      <c r="B25" s="925" t="s">
        <v>184</v>
      </c>
      <c r="C25" s="247" t="s">
        <v>797</v>
      </c>
      <c r="D25" s="922" t="s">
        <v>798</v>
      </c>
      <c r="E25" s="2390"/>
      <c r="F25" s="2391">
        <v>1783</v>
      </c>
      <c r="G25" s="578"/>
    </row>
    <row r="26" spans="1:8" ht="12.75" customHeight="1" x14ac:dyDescent="0.2">
      <c r="A26" s="2389">
        <v>130</v>
      </c>
      <c r="B26" s="925" t="s">
        <v>184</v>
      </c>
      <c r="C26" s="580">
        <v>127902</v>
      </c>
      <c r="D26" s="922" t="s">
        <v>799</v>
      </c>
      <c r="E26" s="2390"/>
      <c r="F26" s="2391">
        <v>60</v>
      </c>
      <c r="G26" s="578"/>
    </row>
    <row r="27" spans="1:8" ht="12.75" customHeight="1" x14ac:dyDescent="0.2">
      <c r="A27" s="2389">
        <v>372</v>
      </c>
      <c r="B27" s="925" t="s">
        <v>184</v>
      </c>
      <c r="C27" s="580">
        <v>124100</v>
      </c>
      <c r="D27" s="922" t="s">
        <v>800</v>
      </c>
      <c r="E27" s="2390"/>
      <c r="F27" s="2391">
        <v>372</v>
      </c>
      <c r="G27" s="578"/>
    </row>
    <row r="28" spans="1:8" ht="12.75" customHeight="1" x14ac:dyDescent="0.2">
      <c r="A28" s="2393">
        <f>SUM(A29:A30)</f>
        <v>10094.030000000001</v>
      </c>
      <c r="B28" s="924" t="s">
        <v>173</v>
      </c>
      <c r="C28" s="581" t="s">
        <v>167</v>
      </c>
      <c r="D28" s="921" t="s">
        <v>197</v>
      </c>
      <c r="E28" s="2394">
        <f>SUM(E29:E30)</f>
        <v>9686.25</v>
      </c>
      <c r="F28" s="2395">
        <v>10094</v>
      </c>
      <c r="G28" s="2392"/>
    </row>
    <row r="29" spans="1:8" ht="12.75" customHeight="1" x14ac:dyDescent="0.2">
      <c r="A29" s="2396">
        <v>9487.0300000000007</v>
      </c>
      <c r="B29" s="925" t="s">
        <v>184</v>
      </c>
      <c r="C29" s="580">
        <v>175045</v>
      </c>
      <c r="D29" s="922" t="s">
        <v>1122</v>
      </c>
      <c r="E29" s="2397">
        <v>9079.25</v>
      </c>
      <c r="F29" s="2391">
        <v>9487</v>
      </c>
      <c r="G29" s="2392"/>
    </row>
    <row r="30" spans="1:8" ht="12.75" customHeight="1" thickBot="1" x14ac:dyDescent="0.25">
      <c r="A30" s="2398">
        <v>607</v>
      </c>
      <c r="B30" s="568" t="s">
        <v>184</v>
      </c>
      <c r="C30" s="568">
        <v>256500</v>
      </c>
      <c r="D30" s="923" t="s">
        <v>801</v>
      </c>
      <c r="E30" s="2399">
        <v>607</v>
      </c>
      <c r="F30" s="2400">
        <v>607</v>
      </c>
      <c r="G30" s="2401"/>
    </row>
    <row r="31" spans="1:8" ht="12.75" customHeight="1" x14ac:dyDescent="0.2">
      <c r="B31" s="2402"/>
      <c r="C31" s="2402"/>
      <c r="D31" s="2402"/>
      <c r="E31" s="2402"/>
      <c r="F31" s="2402"/>
      <c r="G31" s="2402"/>
      <c r="H31" s="2403"/>
    </row>
    <row r="32" spans="1:8" ht="12.75" customHeight="1" x14ac:dyDescent="0.2">
      <c r="B32" s="2404"/>
      <c r="C32" s="2404"/>
      <c r="D32" s="2404"/>
      <c r="E32" s="2404"/>
      <c r="F32" s="2404"/>
      <c r="G32" s="2404"/>
      <c r="H32" s="2403"/>
    </row>
    <row r="33" spans="1:8" s="2405" customFormat="1" ht="18.75" customHeight="1" x14ac:dyDescent="0.2">
      <c r="B33" s="110" t="s">
        <v>1123</v>
      </c>
      <c r="C33" s="110"/>
      <c r="D33" s="110"/>
      <c r="E33" s="110"/>
      <c r="F33" s="110"/>
      <c r="G33" s="110"/>
    </row>
    <row r="34" spans="1:8" s="2405" customFormat="1" ht="12.75" customHeight="1" thickBot="1" x14ac:dyDescent="0.25">
      <c r="B34" s="2406"/>
      <c r="C34" s="2406"/>
      <c r="D34" s="2406"/>
      <c r="E34" s="34"/>
      <c r="F34" s="34"/>
      <c r="G34" s="433" t="s">
        <v>165</v>
      </c>
    </row>
    <row r="35" spans="1:8" s="2405" customFormat="1" ht="12.75" customHeight="1" x14ac:dyDescent="0.2">
      <c r="A35" s="3332" t="s">
        <v>1453</v>
      </c>
      <c r="B35" s="3482" t="s">
        <v>171</v>
      </c>
      <c r="C35" s="3484" t="s">
        <v>1124</v>
      </c>
      <c r="D35" s="3353" t="s">
        <v>188</v>
      </c>
      <c r="E35" s="3476" t="s">
        <v>1568</v>
      </c>
      <c r="F35" s="3342" t="s">
        <v>1454</v>
      </c>
      <c r="G35" s="3329" t="s">
        <v>186</v>
      </c>
    </row>
    <row r="36" spans="1:8" s="2405" customFormat="1" ht="18.75" customHeight="1" thickBot="1" x14ac:dyDescent="0.25">
      <c r="A36" s="3333"/>
      <c r="B36" s="3483"/>
      <c r="C36" s="3485"/>
      <c r="D36" s="3354"/>
      <c r="E36" s="3477"/>
      <c r="F36" s="3343"/>
      <c r="G36" s="3330"/>
    </row>
    <row r="37" spans="1:8" s="2405" customFormat="1" ht="15" customHeight="1" thickBot="1" x14ac:dyDescent="0.25">
      <c r="A37" s="58">
        <f>A38</f>
        <v>50</v>
      </c>
      <c r="B37" s="57" t="s">
        <v>172</v>
      </c>
      <c r="C37" s="61" t="s">
        <v>169</v>
      </c>
      <c r="D37" s="56" t="s">
        <v>174</v>
      </c>
      <c r="E37" s="58">
        <f>E38</f>
        <v>0</v>
      </c>
      <c r="F37" s="58">
        <v>0</v>
      </c>
      <c r="G37" s="2383" t="s">
        <v>167</v>
      </c>
    </row>
    <row r="38" spans="1:8" s="2407" customFormat="1" ht="12.75" customHeight="1" thickBot="1" x14ac:dyDescent="0.25">
      <c r="A38" s="1151">
        <v>50</v>
      </c>
      <c r="B38" s="1150" t="s">
        <v>172</v>
      </c>
      <c r="C38" s="1153" t="s">
        <v>1126</v>
      </c>
      <c r="D38" s="1149" t="s">
        <v>1125</v>
      </c>
      <c r="E38" s="1152">
        <v>0</v>
      </c>
      <c r="F38" s="1154"/>
      <c r="G38" s="1082"/>
    </row>
    <row r="39" spans="1:8" x14ac:dyDescent="0.2">
      <c r="H39" s="2403"/>
    </row>
    <row r="40" spans="1:8" x14ac:dyDescent="0.2">
      <c r="H40" s="2403"/>
    </row>
    <row r="41" spans="1:8" ht="18.75" customHeight="1" x14ac:dyDescent="0.2">
      <c r="B41" s="110" t="s">
        <v>936</v>
      </c>
      <c r="C41" s="110"/>
      <c r="D41" s="110"/>
      <c r="E41" s="110"/>
      <c r="F41" s="110"/>
      <c r="G41" s="110"/>
      <c r="H41" s="2403"/>
    </row>
    <row r="42" spans="1:8" ht="12" thickBot="1" x14ac:dyDescent="0.25">
      <c r="B42" s="2375"/>
      <c r="C42" s="2375"/>
      <c r="D42" s="2375"/>
      <c r="E42" s="8"/>
      <c r="F42" s="8"/>
      <c r="G42" s="8" t="s">
        <v>165</v>
      </c>
      <c r="H42" s="2403"/>
    </row>
    <row r="43" spans="1:8" ht="11.25" customHeight="1" x14ac:dyDescent="0.2">
      <c r="A43" s="3332" t="s">
        <v>1453</v>
      </c>
      <c r="B43" s="3472" t="s">
        <v>171</v>
      </c>
      <c r="C43" s="3474" t="s">
        <v>802</v>
      </c>
      <c r="D43" s="3348" t="s">
        <v>183</v>
      </c>
      <c r="E43" s="3476" t="s">
        <v>1568</v>
      </c>
      <c r="F43" s="3478" t="s">
        <v>1454</v>
      </c>
      <c r="G43" s="3363" t="s">
        <v>186</v>
      </c>
    </row>
    <row r="44" spans="1:8" ht="17.25" customHeight="1" thickBot="1" x14ac:dyDescent="0.25">
      <c r="A44" s="3333"/>
      <c r="B44" s="3473"/>
      <c r="C44" s="3475"/>
      <c r="D44" s="3350"/>
      <c r="E44" s="3477"/>
      <c r="F44" s="3479"/>
      <c r="G44" s="3364"/>
    </row>
    <row r="45" spans="1:8" s="2384" customFormat="1" ht="13.5" customHeight="1" thickBot="1" x14ac:dyDescent="0.25">
      <c r="A45" s="58">
        <f>A46</f>
        <v>8567.82</v>
      </c>
      <c r="B45" s="1155" t="s">
        <v>172</v>
      </c>
      <c r="C45" s="435" t="s">
        <v>169</v>
      </c>
      <c r="D45" s="57" t="s">
        <v>174</v>
      </c>
      <c r="E45" s="58">
        <f>E46</f>
        <v>9325.76</v>
      </c>
      <c r="F45" s="469">
        <v>9325.76</v>
      </c>
      <c r="G45" s="2383" t="s">
        <v>167</v>
      </c>
    </row>
    <row r="46" spans="1:8" x14ac:dyDescent="0.2">
      <c r="A46" s="391">
        <f>A47+A48+A49</f>
        <v>8567.82</v>
      </c>
      <c r="B46" s="565" t="s">
        <v>172</v>
      </c>
      <c r="C46" s="566" t="s">
        <v>167</v>
      </c>
      <c r="D46" s="582" t="s">
        <v>58</v>
      </c>
      <c r="E46" s="1595">
        <f>E47+E49</f>
        <v>9325.76</v>
      </c>
      <c r="F46" s="453">
        <f>SUM(F47:F48)</f>
        <v>9325.76</v>
      </c>
      <c r="G46" s="1157"/>
    </row>
    <row r="47" spans="1:8" x14ac:dyDescent="0.2">
      <c r="A47" s="599">
        <v>4567.82</v>
      </c>
      <c r="B47" s="1156" t="s">
        <v>172</v>
      </c>
      <c r="C47" s="619" t="s">
        <v>1127</v>
      </c>
      <c r="D47" s="1594" t="s">
        <v>1588</v>
      </c>
      <c r="E47" s="1596">
        <f>5325.76+4000</f>
        <v>9325.76</v>
      </c>
      <c r="F47" s="583">
        <v>9025.76</v>
      </c>
      <c r="G47" s="1158"/>
    </row>
    <row r="48" spans="1:8" x14ac:dyDescent="0.2">
      <c r="A48" s="402"/>
      <c r="B48" s="562" t="s">
        <v>172</v>
      </c>
      <c r="C48" s="201" t="s">
        <v>1128</v>
      </c>
      <c r="D48" s="94" t="s">
        <v>803</v>
      </c>
      <c r="E48" s="911"/>
      <c r="F48" s="583">
        <v>300</v>
      </c>
      <c r="G48" s="2392"/>
    </row>
    <row r="49" spans="1:7" ht="12" thickBot="1" x14ac:dyDescent="0.25">
      <c r="A49" s="1593">
        <v>4000</v>
      </c>
      <c r="B49" s="2408" t="s">
        <v>172</v>
      </c>
      <c r="C49" s="2409">
        <v>128100</v>
      </c>
      <c r="D49" s="2410" t="s">
        <v>1228</v>
      </c>
      <c r="E49" s="1592"/>
      <c r="F49" s="2411"/>
      <c r="G49" s="2412"/>
    </row>
    <row r="50" spans="1:7" s="2372" customFormat="1" x14ac:dyDescent="0.2">
      <c r="B50" s="3470"/>
      <c r="C50" s="3470"/>
      <c r="D50" s="2371"/>
      <c r="E50" s="2371"/>
      <c r="F50" s="2371"/>
      <c r="G50" s="2371"/>
    </row>
    <row r="51" spans="1:7" s="2372" customFormat="1" x14ac:dyDescent="0.2">
      <c r="D51" s="2371"/>
      <c r="E51" s="2371"/>
      <c r="F51" s="2371"/>
      <c r="G51" s="2371"/>
    </row>
    <row r="52" spans="1:7" s="2372" customFormat="1" x14ac:dyDescent="0.2">
      <c r="D52" s="2371"/>
      <c r="E52" s="2371"/>
      <c r="F52" s="2371"/>
      <c r="G52" s="2371"/>
    </row>
    <row r="53" spans="1:7" s="2372" customFormat="1" x14ac:dyDescent="0.2">
      <c r="A53" s="3471"/>
      <c r="B53" s="3471"/>
      <c r="C53" s="3471"/>
      <c r="D53" s="2413"/>
      <c r="E53" s="2405"/>
      <c r="F53" s="2413"/>
      <c r="G53" s="2414"/>
    </row>
    <row r="54" spans="1:7" s="2372" customFormat="1" ht="12.75" x14ac:dyDescent="0.2">
      <c r="A54" s="2415"/>
      <c r="B54" s="2415"/>
      <c r="C54" s="2415"/>
      <c r="D54" s="2405"/>
      <c r="E54" s="2405"/>
      <c r="F54" s="163"/>
      <c r="G54" s="2414"/>
    </row>
    <row r="55" spans="1:7" x14ac:dyDescent="0.2">
      <c r="A55" s="3471"/>
      <c r="B55" s="3471"/>
      <c r="C55" s="3471"/>
      <c r="D55" s="2413"/>
      <c r="E55" s="2405"/>
      <c r="F55" s="2413"/>
      <c r="G55" s="2414"/>
    </row>
    <row r="56" spans="1:7" s="2372" customFormat="1" ht="12.75" x14ac:dyDescent="0.2">
      <c r="A56" s="2415"/>
      <c r="B56" s="2415"/>
      <c r="C56" s="2415"/>
      <c r="D56" s="2405"/>
      <c r="E56" s="2405"/>
      <c r="F56" s="163"/>
      <c r="G56" s="2414"/>
    </row>
    <row r="57" spans="1:7" x14ac:dyDescent="0.2">
      <c r="A57" s="3471"/>
      <c r="B57" s="3471"/>
      <c r="C57" s="3471"/>
      <c r="D57" s="2413"/>
      <c r="E57" s="2405"/>
      <c r="F57" s="2413"/>
      <c r="G57" s="2414"/>
    </row>
  </sheetData>
  <mergeCells count="32">
    <mergeCell ref="A1:G1"/>
    <mergeCell ref="A3:G3"/>
    <mergeCell ref="C5:E5"/>
    <mergeCell ref="B7:B8"/>
    <mergeCell ref="C7:C8"/>
    <mergeCell ref="D7:D8"/>
    <mergeCell ref="E7:E8"/>
    <mergeCell ref="G17:G18"/>
    <mergeCell ref="A35:A36"/>
    <mergeCell ref="B35:B36"/>
    <mergeCell ref="C35:C36"/>
    <mergeCell ref="D35:D36"/>
    <mergeCell ref="E35:E36"/>
    <mergeCell ref="F35:F36"/>
    <mergeCell ref="G35:G36"/>
    <mergeCell ref="A17:A18"/>
    <mergeCell ref="B17:B18"/>
    <mergeCell ref="C17:C18"/>
    <mergeCell ref="D17:D18"/>
    <mergeCell ref="E17:E18"/>
    <mergeCell ref="F17:F18"/>
    <mergeCell ref="G43:G44"/>
    <mergeCell ref="B50:C50"/>
    <mergeCell ref="A53:C53"/>
    <mergeCell ref="A55:C55"/>
    <mergeCell ref="A57:C57"/>
    <mergeCell ref="A43:A44"/>
    <mergeCell ref="B43:B44"/>
    <mergeCell ref="C43:C44"/>
    <mergeCell ref="D43:D44"/>
    <mergeCell ref="E43:E44"/>
    <mergeCell ref="F43:F44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220"/>
  <sheetViews>
    <sheetView zoomScaleNormal="100" workbookViewId="0">
      <selection activeCell="A2" sqref="A2"/>
    </sheetView>
  </sheetViews>
  <sheetFormatPr defaultRowHeight="11.25" x14ac:dyDescent="0.2"/>
  <cols>
    <col min="1" max="1" width="9.140625" style="2416"/>
    <col min="2" max="2" width="3.5703125" style="2417" customWidth="1"/>
    <col min="3" max="3" width="10.7109375" style="2417" customWidth="1"/>
    <col min="4" max="4" width="39.140625" style="2416" customWidth="1"/>
    <col min="5" max="5" width="11.42578125" style="2416" bestFit="1" customWidth="1"/>
    <col min="6" max="6" width="11.42578125" style="2416" customWidth="1"/>
    <col min="7" max="7" width="14.42578125" style="2416" customWidth="1"/>
    <col min="8" max="8" width="29.42578125" style="2417" customWidth="1"/>
    <col min="9" max="10" width="9.140625" style="2416"/>
    <col min="11" max="11" width="16.28515625" style="2416" customWidth="1"/>
    <col min="12" max="12" width="35.28515625" style="2416" bestFit="1" customWidth="1"/>
    <col min="13" max="16384" width="9.140625" style="2416"/>
  </cols>
  <sheetData>
    <row r="1" spans="1:9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829"/>
      <c r="I1" s="225"/>
    </row>
    <row r="2" spans="1:9" ht="12.75" customHeight="1" x14ac:dyDescent="0.2">
      <c r="F2" s="2418"/>
      <c r="G2" s="2418"/>
      <c r="H2" s="2419"/>
    </row>
    <row r="3" spans="1:9" s="2421" customFormat="1" ht="15.75" x14ac:dyDescent="0.25">
      <c r="A3" s="3514" t="s">
        <v>804</v>
      </c>
      <c r="B3" s="3514"/>
      <c r="C3" s="3514"/>
      <c r="D3" s="3514"/>
      <c r="E3" s="3514"/>
      <c r="F3" s="3514"/>
      <c r="G3" s="3514"/>
      <c r="H3" s="2420"/>
    </row>
    <row r="4" spans="1:9" s="2421" customFormat="1" ht="15.75" x14ac:dyDescent="0.25">
      <c r="B4" s="2422"/>
      <c r="C4" s="2422"/>
      <c r="D4" s="2422"/>
      <c r="E4" s="2422"/>
      <c r="F4" s="2422"/>
      <c r="G4" s="2422"/>
      <c r="H4" s="2422"/>
    </row>
    <row r="5" spans="1:9" s="2423" customFormat="1" ht="15.75" customHeight="1" x14ac:dyDescent="0.2">
      <c r="B5" s="2424"/>
      <c r="C5" s="3515" t="s">
        <v>1567</v>
      </c>
      <c r="D5" s="3515"/>
      <c r="E5" s="3515"/>
      <c r="F5" s="2425"/>
      <c r="G5" s="2425"/>
      <c r="H5" s="2425"/>
    </row>
    <row r="6" spans="1:9" s="2426" customFormat="1" ht="12" thickBot="1" x14ac:dyDescent="0.25">
      <c r="B6" s="2427"/>
      <c r="C6" s="2427"/>
      <c r="D6" s="2427"/>
      <c r="E6" s="2428" t="s">
        <v>165</v>
      </c>
      <c r="F6" s="2430"/>
      <c r="G6" s="2431"/>
    </row>
    <row r="7" spans="1:9" s="2432" customFormat="1" ht="12.75" customHeight="1" x14ac:dyDescent="0.2">
      <c r="B7" s="3516"/>
      <c r="C7" s="3493" t="s">
        <v>0</v>
      </c>
      <c r="D7" s="3506" t="s">
        <v>1</v>
      </c>
      <c r="E7" s="3342" t="s">
        <v>1454</v>
      </c>
      <c r="F7" s="2433"/>
      <c r="G7" s="2433"/>
      <c r="H7" s="2433"/>
    </row>
    <row r="8" spans="1:9" s="2426" customFormat="1" ht="12.75" customHeight="1" thickBot="1" x14ac:dyDescent="0.25">
      <c r="B8" s="3516"/>
      <c r="C8" s="3494"/>
      <c r="D8" s="3517"/>
      <c r="E8" s="3343"/>
      <c r="F8" s="2431"/>
      <c r="G8" s="2431"/>
    </row>
    <row r="9" spans="1:9" s="2426" customFormat="1" ht="12.75" customHeight="1" thickBot="1" x14ac:dyDescent="0.25">
      <c r="B9" s="2434"/>
      <c r="C9" s="2435" t="s">
        <v>2</v>
      </c>
      <c r="D9" s="2436" t="s">
        <v>11</v>
      </c>
      <c r="E9" s="2437">
        <f>SUM(E10:E12)</f>
        <v>238245</v>
      </c>
      <c r="F9" s="2438"/>
      <c r="G9" s="2431"/>
    </row>
    <row r="10" spans="1:9" s="2439" customFormat="1" ht="12.75" customHeight="1" x14ac:dyDescent="0.2">
      <c r="B10" s="71"/>
      <c r="C10" s="75" t="s">
        <v>4</v>
      </c>
      <c r="D10" s="29" t="s">
        <v>9</v>
      </c>
      <c r="E10" s="362">
        <f>F19</f>
        <v>7600</v>
      </c>
      <c r="F10" s="1393"/>
      <c r="G10" s="2440"/>
    </row>
    <row r="11" spans="1:9" s="2439" customFormat="1" ht="12.75" customHeight="1" x14ac:dyDescent="0.2">
      <c r="B11" s="71"/>
      <c r="C11" s="77" t="s">
        <v>6</v>
      </c>
      <c r="D11" s="20" t="s">
        <v>12</v>
      </c>
      <c r="E11" s="190">
        <f>F34</f>
        <v>35825</v>
      </c>
      <c r="F11" s="1393"/>
      <c r="G11" s="2440"/>
    </row>
    <row r="12" spans="1:9" s="2439" customFormat="1" ht="12.75" customHeight="1" thickBot="1" x14ac:dyDescent="0.25">
      <c r="B12" s="71"/>
      <c r="C12" s="78" t="s">
        <v>7</v>
      </c>
      <c r="D12" s="79" t="s">
        <v>13</v>
      </c>
      <c r="E12" s="471">
        <f>F44</f>
        <v>194820</v>
      </c>
      <c r="F12" s="1393"/>
      <c r="G12" s="2440"/>
    </row>
    <row r="13" spans="1:9" s="2421" customFormat="1" ht="12.75" customHeight="1" x14ac:dyDescent="0.25">
      <c r="B13" s="2441"/>
      <c r="C13" s="2441"/>
      <c r="D13" s="2442"/>
      <c r="E13" s="2442"/>
      <c r="F13" s="2442"/>
      <c r="G13" s="2442"/>
      <c r="H13" s="2443"/>
    </row>
    <row r="14" spans="1:9" ht="12.75" customHeight="1" x14ac:dyDescent="0.2">
      <c r="H14" s="2444"/>
    </row>
    <row r="15" spans="1:9" ht="18.75" customHeight="1" x14ac:dyDescent="0.2">
      <c r="B15" s="2445" t="s">
        <v>937</v>
      </c>
      <c r="C15" s="2425"/>
      <c r="D15" s="2424"/>
      <c r="E15" s="2424"/>
      <c r="F15" s="2424"/>
      <c r="G15" s="2424"/>
      <c r="H15" s="2424"/>
    </row>
    <row r="16" spans="1:9" ht="12.75" customHeight="1" thickBot="1" x14ac:dyDescent="0.25">
      <c r="B16" s="2427"/>
      <c r="C16" s="2427"/>
      <c r="D16" s="2427"/>
      <c r="E16" s="2446"/>
      <c r="F16" s="2446"/>
      <c r="G16" s="2446" t="s">
        <v>165</v>
      </c>
      <c r="H16" s="2430"/>
    </row>
    <row r="17" spans="1:12" ht="12.75" customHeight="1" x14ac:dyDescent="0.2">
      <c r="A17" s="3332" t="s">
        <v>1453</v>
      </c>
      <c r="B17" s="3510" t="s">
        <v>166</v>
      </c>
      <c r="C17" s="3512" t="s">
        <v>805</v>
      </c>
      <c r="D17" s="3497" t="s">
        <v>181</v>
      </c>
      <c r="E17" s="3499" t="s">
        <v>1568</v>
      </c>
      <c r="F17" s="3342" t="s">
        <v>1454</v>
      </c>
      <c r="G17" s="3329" t="s">
        <v>186</v>
      </c>
      <c r="H17" s="2416"/>
    </row>
    <row r="18" spans="1:12" ht="17.25" customHeight="1" thickBot="1" x14ac:dyDescent="0.25">
      <c r="A18" s="3333"/>
      <c r="B18" s="3511"/>
      <c r="C18" s="3513"/>
      <c r="D18" s="3498"/>
      <c r="E18" s="3500"/>
      <c r="F18" s="3343"/>
      <c r="G18" s="3330"/>
      <c r="H18" s="2416"/>
    </row>
    <row r="19" spans="1:12" ht="15" customHeight="1" thickBot="1" x14ac:dyDescent="0.25">
      <c r="A19" s="2437">
        <f>SUM(A20:A25)</f>
        <v>5800</v>
      </c>
      <c r="B19" s="2435" t="s">
        <v>172</v>
      </c>
      <c r="C19" s="2447" t="s">
        <v>169</v>
      </c>
      <c r="D19" s="2448" t="s">
        <v>174</v>
      </c>
      <c r="E19" s="2437">
        <f>SUM(E20:E28)</f>
        <v>7600</v>
      </c>
      <c r="F19" s="2449">
        <f>SUM(F20:F28)</f>
        <v>7600</v>
      </c>
      <c r="G19" s="2450" t="s">
        <v>167</v>
      </c>
      <c r="H19" s="2416"/>
      <c r="I19" s="2534"/>
    </row>
    <row r="20" spans="1:12" s="2458" customFormat="1" ht="12.75" customHeight="1" x14ac:dyDescent="0.2">
      <c r="A20" s="2451">
        <v>800</v>
      </c>
      <c r="B20" s="2452" t="s">
        <v>173</v>
      </c>
      <c r="C20" s="2453" t="s">
        <v>806</v>
      </c>
      <c r="D20" s="2454" t="s">
        <v>807</v>
      </c>
      <c r="E20" s="2455">
        <v>800</v>
      </c>
      <c r="F20" s="2456">
        <v>800</v>
      </c>
      <c r="G20" s="2457"/>
    </row>
    <row r="21" spans="1:12" s="2458" customFormat="1" ht="12.75" customHeight="1" x14ac:dyDescent="0.2">
      <c r="A21" s="2459">
        <v>800</v>
      </c>
      <c r="B21" s="2460" t="s">
        <v>173</v>
      </c>
      <c r="C21" s="2461" t="s">
        <v>808</v>
      </c>
      <c r="D21" s="2462" t="s">
        <v>809</v>
      </c>
      <c r="E21" s="2463">
        <v>800</v>
      </c>
      <c r="F21" s="2464">
        <v>800</v>
      </c>
      <c r="G21" s="2465"/>
    </row>
    <row r="22" spans="1:12" s="2458" customFormat="1" ht="12.75" customHeight="1" x14ac:dyDescent="0.2">
      <c r="A22" s="2466">
        <v>600</v>
      </c>
      <c r="B22" s="2467" t="s">
        <v>173</v>
      </c>
      <c r="C22" s="2468" t="s">
        <v>1431</v>
      </c>
      <c r="D22" s="1359" t="s">
        <v>1129</v>
      </c>
      <c r="E22" s="2469">
        <v>600</v>
      </c>
      <c r="F22" s="2470">
        <v>600</v>
      </c>
      <c r="G22" s="2471"/>
    </row>
    <row r="23" spans="1:12" s="2458" customFormat="1" ht="12.75" customHeight="1" x14ac:dyDescent="0.2">
      <c r="A23" s="2472">
        <v>800</v>
      </c>
      <c r="B23" s="2473" t="s">
        <v>173</v>
      </c>
      <c r="C23" s="1670" t="s">
        <v>810</v>
      </c>
      <c r="D23" s="2474" t="s">
        <v>811</v>
      </c>
      <c r="E23" s="2475">
        <v>800</v>
      </c>
      <c r="F23" s="2476">
        <v>800</v>
      </c>
      <c r="G23" s="2471"/>
    </row>
    <row r="24" spans="1:12" s="2458" customFormat="1" ht="12.75" customHeight="1" x14ac:dyDescent="0.2">
      <c r="A24" s="2459">
        <v>800</v>
      </c>
      <c r="B24" s="2460" t="s">
        <v>173</v>
      </c>
      <c r="C24" s="2461" t="s">
        <v>812</v>
      </c>
      <c r="D24" s="2462" t="s">
        <v>813</v>
      </c>
      <c r="E24" s="2463">
        <v>800</v>
      </c>
      <c r="F24" s="2464">
        <v>800</v>
      </c>
      <c r="G24" s="2465"/>
    </row>
    <row r="25" spans="1:12" s="2458" customFormat="1" ht="12.75" customHeight="1" x14ac:dyDescent="0.2">
      <c r="A25" s="2477">
        <v>2000</v>
      </c>
      <c r="B25" s="2478" t="s">
        <v>173</v>
      </c>
      <c r="C25" s="2479" t="s">
        <v>814</v>
      </c>
      <c r="D25" s="2046" t="s">
        <v>815</v>
      </c>
      <c r="E25" s="2480">
        <v>2000</v>
      </c>
      <c r="F25" s="2481">
        <v>2000</v>
      </c>
      <c r="G25" s="2482"/>
      <c r="H25" s="2483"/>
      <c r="I25" s="2483"/>
      <c r="J25" s="2483"/>
      <c r="K25" s="2483"/>
      <c r="L25" s="2483"/>
    </row>
    <row r="26" spans="1:12" ht="12.75" customHeight="1" x14ac:dyDescent="0.2">
      <c r="A26" s="2484">
        <v>1000</v>
      </c>
      <c r="B26" s="2485" t="s">
        <v>173</v>
      </c>
      <c r="C26" s="2486" t="s">
        <v>1594</v>
      </c>
      <c r="D26" s="1360" t="s">
        <v>1589</v>
      </c>
      <c r="E26" s="1793">
        <v>500</v>
      </c>
      <c r="F26" s="2487">
        <v>500</v>
      </c>
      <c r="G26" s="2488"/>
      <c r="H26" s="2489"/>
      <c r="I26" s="2489"/>
      <c r="J26" s="2489"/>
      <c r="K26" s="2489"/>
      <c r="L26" s="2489"/>
    </row>
    <row r="27" spans="1:12" ht="33.75" x14ac:dyDescent="0.2">
      <c r="A27" s="2484">
        <v>0</v>
      </c>
      <c r="B27" s="2485" t="s">
        <v>173</v>
      </c>
      <c r="C27" s="3112" t="s">
        <v>886</v>
      </c>
      <c r="D27" s="2490" t="s">
        <v>1591</v>
      </c>
      <c r="E27" s="2491">
        <v>100</v>
      </c>
      <c r="F27" s="2487">
        <v>100</v>
      </c>
      <c r="G27" s="3110" t="s">
        <v>1590</v>
      </c>
      <c r="H27" s="2489"/>
      <c r="I27" s="2489"/>
      <c r="J27" s="2489"/>
      <c r="K27" s="2489"/>
      <c r="L27" s="2489"/>
    </row>
    <row r="28" spans="1:12" ht="34.5" thickBot="1" x14ac:dyDescent="0.25">
      <c r="A28" s="2492">
        <v>0</v>
      </c>
      <c r="B28" s="2618" t="s">
        <v>173</v>
      </c>
      <c r="C28" s="3113">
        <v>188003</v>
      </c>
      <c r="D28" s="2493" t="s">
        <v>1593</v>
      </c>
      <c r="E28" s="2494">
        <v>1200</v>
      </c>
      <c r="F28" s="2495">
        <v>1200</v>
      </c>
      <c r="G28" s="3111" t="s">
        <v>1590</v>
      </c>
      <c r="H28" s="2489"/>
      <c r="I28" s="2496"/>
      <c r="J28" s="1731"/>
      <c r="K28" s="2497"/>
      <c r="L28" s="2489"/>
    </row>
    <row r="29" spans="1:12" x14ac:dyDescent="0.2">
      <c r="G29" s="2498"/>
      <c r="H29" s="2489"/>
      <c r="I29" s="2499"/>
      <c r="J29" s="1748"/>
      <c r="K29" s="2497"/>
      <c r="L29" s="2489"/>
    </row>
    <row r="30" spans="1:12" ht="18.75" customHeight="1" x14ac:dyDescent="0.2">
      <c r="B30" s="2500" t="s">
        <v>981</v>
      </c>
      <c r="C30" s="2501"/>
      <c r="D30" s="2500"/>
      <c r="E30" s="2500"/>
      <c r="F30" s="2500"/>
      <c r="G30" s="2500"/>
      <c r="H30" s="2500"/>
    </row>
    <row r="31" spans="1:12" ht="12.75" customHeight="1" thickBot="1" x14ac:dyDescent="0.25">
      <c r="B31" s="2427"/>
      <c r="C31" s="2427"/>
      <c r="D31" s="2427"/>
      <c r="E31" s="2428"/>
      <c r="F31" s="2428"/>
      <c r="G31" s="2428" t="s">
        <v>165</v>
      </c>
      <c r="H31" s="2502"/>
    </row>
    <row r="32" spans="1:12" ht="12.75" customHeight="1" x14ac:dyDescent="0.2">
      <c r="A32" s="3332" t="s">
        <v>1453</v>
      </c>
      <c r="B32" s="3502" t="s">
        <v>171</v>
      </c>
      <c r="C32" s="3504" t="s">
        <v>980</v>
      </c>
      <c r="D32" s="3506" t="s">
        <v>183</v>
      </c>
      <c r="E32" s="3499" t="s">
        <v>1568</v>
      </c>
      <c r="F32" s="3342" t="s">
        <v>1454</v>
      </c>
      <c r="G32" s="3363" t="s">
        <v>186</v>
      </c>
      <c r="H32" s="2418"/>
    </row>
    <row r="33" spans="1:12" ht="16.5" customHeight="1" thickBot="1" x14ac:dyDescent="0.25">
      <c r="A33" s="3333"/>
      <c r="B33" s="3503"/>
      <c r="C33" s="3505"/>
      <c r="D33" s="3507"/>
      <c r="E33" s="3508"/>
      <c r="F33" s="3343"/>
      <c r="G33" s="3509"/>
      <c r="H33" s="2418"/>
    </row>
    <row r="34" spans="1:12" s="2458" customFormat="1" ht="15" customHeight="1" thickBot="1" x14ac:dyDescent="0.25">
      <c r="A34" s="2437">
        <f>A35</f>
        <v>11000</v>
      </c>
      <c r="B34" s="2503" t="s">
        <v>172</v>
      </c>
      <c r="C34" s="2447" t="s">
        <v>169</v>
      </c>
      <c r="D34" s="2448" t="s">
        <v>174</v>
      </c>
      <c r="E34" s="2437">
        <f>E35</f>
        <v>30000</v>
      </c>
      <c r="F34" s="2437">
        <f>F35</f>
        <v>35825</v>
      </c>
      <c r="G34" s="2504" t="s">
        <v>167</v>
      </c>
      <c r="H34" s="3053"/>
    </row>
    <row r="35" spans="1:12" s="2458" customFormat="1" ht="12.75" customHeight="1" x14ac:dyDescent="0.2">
      <c r="A35" s="2505">
        <f>SUM(A36:A36)</f>
        <v>11000</v>
      </c>
      <c r="B35" s="2506" t="s">
        <v>167</v>
      </c>
      <c r="C35" s="2507" t="s">
        <v>167</v>
      </c>
      <c r="D35" s="2508" t="s">
        <v>58</v>
      </c>
      <c r="E35" s="2509">
        <f>SUM(E36:E38)</f>
        <v>30000</v>
      </c>
      <c r="F35" s="2510">
        <f>SUM(F36:F38)</f>
        <v>35825</v>
      </c>
      <c r="G35" s="2511"/>
      <c r="H35" s="3053"/>
    </row>
    <row r="36" spans="1:12" s="2458" customFormat="1" ht="21" customHeight="1" x14ac:dyDescent="0.2">
      <c r="A36" s="2512">
        <v>11000</v>
      </c>
      <c r="B36" s="2513" t="s">
        <v>172</v>
      </c>
      <c r="C36" s="2514">
        <v>149082</v>
      </c>
      <c r="D36" s="2121" t="s">
        <v>2075</v>
      </c>
      <c r="E36" s="2491">
        <v>29000</v>
      </c>
      <c r="F36" s="2515">
        <v>29000</v>
      </c>
      <c r="G36" s="2516"/>
      <c r="H36" s="2519"/>
    </row>
    <row r="37" spans="1:12" s="2458" customFormat="1" ht="12.75" customHeight="1" x14ac:dyDescent="0.2">
      <c r="A37" s="2512">
        <v>0</v>
      </c>
      <c r="B37" s="2513" t="s">
        <v>172</v>
      </c>
      <c r="C37" s="3124">
        <v>149116</v>
      </c>
      <c r="D37" s="2121" t="s">
        <v>1595</v>
      </c>
      <c r="E37" s="2491">
        <v>1000</v>
      </c>
      <c r="F37" s="2515">
        <v>1000</v>
      </c>
      <c r="G37" s="2516"/>
      <c r="H37" s="2519"/>
    </row>
    <row r="38" spans="1:12" s="2458" customFormat="1" ht="34.5" thickBot="1" x14ac:dyDescent="0.25">
      <c r="A38" s="2707">
        <v>0</v>
      </c>
      <c r="B38" s="2708" t="s">
        <v>172</v>
      </c>
      <c r="C38" s="2709" t="s">
        <v>2063</v>
      </c>
      <c r="D38" s="2710" t="s">
        <v>2064</v>
      </c>
      <c r="E38" s="878">
        <v>0</v>
      </c>
      <c r="F38" s="544">
        <v>5825</v>
      </c>
      <c r="G38" s="3109" t="s">
        <v>2293</v>
      </c>
      <c r="H38" s="2519"/>
    </row>
    <row r="39" spans="1:12" s="2458" customFormat="1" ht="12.75" customHeight="1" x14ac:dyDescent="0.2">
      <c r="A39" s="2517"/>
      <c r="B39" s="2518"/>
      <c r="C39" s="2518"/>
      <c r="D39" s="1731"/>
      <c r="E39" s="2517"/>
      <c r="F39" s="2517"/>
      <c r="G39" s="2517"/>
      <c r="H39" s="2519"/>
    </row>
    <row r="40" spans="1:12" ht="18.75" customHeight="1" x14ac:dyDescent="0.2">
      <c r="B40" s="2500" t="s">
        <v>1018</v>
      </c>
      <c r="C40" s="2501"/>
      <c r="D40" s="2500"/>
      <c r="E40" s="2500"/>
      <c r="F40" s="2500"/>
      <c r="G40" s="2424"/>
      <c r="H40" s="2500"/>
    </row>
    <row r="41" spans="1:12" ht="12" thickBot="1" x14ac:dyDescent="0.25">
      <c r="B41" s="585"/>
      <c r="C41" s="586"/>
      <c r="D41" s="587"/>
      <c r="E41" s="2446"/>
      <c r="F41" s="2446"/>
      <c r="G41" s="2429" t="s">
        <v>165</v>
      </c>
      <c r="H41" s="2520"/>
    </row>
    <row r="42" spans="1:12" ht="11.25" customHeight="1" x14ac:dyDescent="0.2">
      <c r="A42" s="3332" t="s">
        <v>1453</v>
      </c>
      <c r="B42" s="3493" t="s">
        <v>171</v>
      </c>
      <c r="C42" s="3495" t="s">
        <v>816</v>
      </c>
      <c r="D42" s="3497" t="s">
        <v>144</v>
      </c>
      <c r="E42" s="3499" t="s">
        <v>1568</v>
      </c>
      <c r="F42" s="3342" t="s">
        <v>1454</v>
      </c>
      <c r="G42" s="3373" t="s">
        <v>186</v>
      </c>
      <c r="H42" s="2416"/>
    </row>
    <row r="43" spans="1:12" ht="21" customHeight="1" thickBot="1" x14ac:dyDescent="0.25">
      <c r="A43" s="3333"/>
      <c r="B43" s="3494"/>
      <c r="C43" s="3496"/>
      <c r="D43" s="3498"/>
      <c r="E43" s="3500"/>
      <c r="F43" s="3343"/>
      <c r="G43" s="3374"/>
      <c r="H43" s="2416"/>
    </row>
    <row r="44" spans="1:12" ht="15" customHeight="1" thickBot="1" x14ac:dyDescent="0.25">
      <c r="A44" s="2437">
        <f>SUM(A45:A196)</f>
        <v>218466</v>
      </c>
      <c r="B44" s="2435" t="s">
        <v>172</v>
      </c>
      <c r="C44" s="2447" t="s">
        <v>169</v>
      </c>
      <c r="D44" s="2436" t="s">
        <v>174</v>
      </c>
      <c r="E44" s="2437">
        <f>SUM(E45:E196)</f>
        <v>194820</v>
      </c>
      <c r="F44" s="2437">
        <f>SUM(F45:F196)</f>
        <v>194820</v>
      </c>
      <c r="G44" s="2521" t="s">
        <v>167</v>
      </c>
      <c r="H44" s="2416"/>
    </row>
    <row r="45" spans="1:12" ht="33.75" x14ac:dyDescent="0.25">
      <c r="A45" s="2522">
        <v>100</v>
      </c>
      <c r="B45" s="2523" t="s">
        <v>172</v>
      </c>
      <c r="C45" s="2524">
        <v>4620011437</v>
      </c>
      <c r="D45" s="2525" t="s">
        <v>1138</v>
      </c>
      <c r="E45" s="2526"/>
      <c r="F45" s="2527">
        <v>0</v>
      </c>
      <c r="G45" s="2528" t="s">
        <v>2076</v>
      </c>
      <c r="H45" s="2416"/>
      <c r="K45" s="2337"/>
      <c r="L45" s="2337"/>
    </row>
    <row r="46" spans="1:12" ht="21" customHeight="1" x14ac:dyDescent="0.2">
      <c r="A46" s="2529"/>
      <c r="B46" s="2485" t="s">
        <v>172</v>
      </c>
      <c r="C46" s="2530">
        <v>4620011437</v>
      </c>
      <c r="D46" s="1791" t="s">
        <v>1139</v>
      </c>
      <c r="E46" s="2531"/>
      <c r="F46" s="2532"/>
      <c r="G46" s="2533"/>
      <c r="H46" s="2534"/>
      <c r="K46" s="2535"/>
      <c r="L46" s="2536"/>
    </row>
    <row r="47" spans="1:12" ht="33.75" x14ac:dyDescent="0.2">
      <c r="A47" s="2537">
        <v>1560</v>
      </c>
      <c r="B47" s="2485" t="s">
        <v>172</v>
      </c>
      <c r="C47" s="2530">
        <v>4620021437</v>
      </c>
      <c r="D47" s="1791" t="s">
        <v>1136</v>
      </c>
      <c r="E47" s="2538">
        <v>1500</v>
      </c>
      <c r="F47" s="2539">
        <v>1500</v>
      </c>
      <c r="G47" s="3204"/>
      <c r="H47" s="2416"/>
      <c r="K47" s="2535"/>
      <c r="L47" s="2536"/>
    </row>
    <row r="48" spans="1:12" ht="33.75" x14ac:dyDescent="0.2">
      <c r="A48" s="2540">
        <v>1040</v>
      </c>
      <c r="B48" s="2485" t="s">
        <v>172</v>
      </c>
      <c r="C48" s="2530">
        <v>4620021437</v>
      </c>
      <c r="D48" s="1791" t="s">
        <v>1137</v>
      </c>
      <c r="E48" s="2541"/>
      <c r="F48" s="2542"/>
      <c r="G48" s="2533"/>
      <c r="H48" s="2416"/>
      <c r="K48" s="2535"/>
      <c r="L48" s="2535"/>
    </row>
    <row r="49" spans="1:12" s="2489" customFormat="1" ht="12.75" thickBot="1" x14ac:dyDescent="0.25">
      <c r="A49" s="2416"/>
      <c r="B49" s="585"/>
      <c r="C49" s="586"/>
      <c r="D49" s="587"/>
      <c r="E49" s="2446"/>
      <c r="F49" s="2446"/>
      <c r="G49" s="2429" t="s">
        <v>165</v>
      </c>
      <c r="K49" s="3115"/>
      <c r="L49" s="3116"/>
    </row>
    <row r="50" spans="1:12" s="2489" customFormat="1" ht="12" x14ac:dyDescent="0.2">
      <c r="A50" s="3332" t="s">
        <v>1453</v>
      </c>
      <c r="B50" s="3493" t="s">
        <v>171</v>
      </c>
      <c r="C50" s="3495" t="s">
        <v>816</v>
      </c>
      <c r="D50" s="3497" t="s">
        <v>144</v>
      </c>
      <c r="E50" s="3499" t="s">
        <v>1568</v>
      </c>
      <c r="F50" s="3342" t="s">
        <v>1454</v>
      </c>
      <c r="G50" s="3373" t="s">
        <v>186</v>
      </c>
      <c r="K50" s="3115"/>
      <c r="L50" s="3116"/>
    </row>
    <row r="51" spans="1:12" s="2489" customFormat="1" ht="12.75" thickBot="1" x14ac:dyDescent="0.25">
      <c r="A51" s="3333"/>
      <c r="B51" s="3494"/>
      <c r="C51" s="3496"/>
      <c r="D51" s="3498"/>
      <c r="E51" s="3500"/>
      <c r="F51" s="3343"/>
      <c r="G51" s="3374"/>
      <c r="K51" s="3115"/>
      <c r="L51" s="3116"/>
    </row>
    <row r="52" spans="1:12" s="2483" customFormat="1" ht="12.75" thickBot="1" x14ac:dyDescent="0.25">
      <c r="A52" s="3118" t="s">
        <v>261</v>
      </c>
      <c r="B52" s="2435" t="s">
        <v>172</v>
      </c>
      <c r="C52" s="2447" t="s">
        <v>169</v>
      </c>
      <c r="D52" s="2436" t="s">
        <v>174</v>
      </c>
      <c r="E52" s="3117" t="s">
        <v>261</v>
      </c>
      <c r="F52" s="3117" t="s">
        <v>261</v>
      </c>
      <c r="G52" s="2521" t="s">
        <v>167</v>
      </c>
      <c r="K52" s="3119"/>
      <c r="L52" s="3120"/>
    </row>
    <row r="53" spans="1:12" ht="22.5" x14ac:dyDescent="0.2">
      <c r="A53" s="2544">
        <v>600</v>
      </c>
      <c r="B53" s="2467" t="s">
        <v>172</v>
      </c>
      <c r="C53" s="2545">
        <v>4620040000</v>
      </c>
      <c r="D53" s="2554" t="s">
        <v>1186</v>
      </c>
      <c r="E53" s="2547">
        <v>600</v>
      </c>
      <c r="F53" s="2548">
        <v>600</v>
      </c>
      <c r="G53" s="2549"/>
      <c r="H53" s="2416"/>
      <c r="K53" s="2550"/>
      <c r="L53" s="2551"/>
    </row>
    <row r="54" spans="1:12" ht="22.5" x14ac:dyDescent="0.2">
      <c r="A54" s="2537"/>
      <c r="B54" s="2485" t="s">
        <v>172</v>
      </c>
      <c r="C54" s="2530">
        <v>4620040000</v>
      </c>
      <c r="D54" s="2546" t="s">
        <v>1187</v>
      </c>
      <c r="E54" s="2538"/>
      <c r="F54" s="2539"/>
      <c r="G54" s="2552"/>
      <c r="H54" s="2416"/>
      <c r="K54" s="2550"/>
      <c r="L54" s="2551"/>
    </row>
    <row r="55" spans="1:12" ht="22.5" x14ac:dyDescent="0.2">
      <c r="A55" s="2544">
        <v>206</v>
      </c>
      <c r="B55" s="2467" t="s">
        <v>172</v>
      </c>
      <c r="C55" s="2553">
        <v>4620041403</v>
      </c>
      <c r="D55" s="2554" t="s">
        <v>1188</v>
      </c>
      <c r="E55" s="2547">
        <v>400</v>
      </c>
      <c r="F55" s="2548">
        <v>400</v>
      </c>
      <c r="G55" s="2549"/>
      <c r="H55" s="2416"/>
      <c r="K55" s="2550"/>
      <c r="L55" s="2551"/>
    </row>
    <row r="56" spans="1:12" ht="22.5" x14ac:dyDescent="0.2">
      <c r="A56" s="2544"/>
      <c r="B56" s="2485" t="s">
        <v>172</v>
      </c>
      <c r="C56" s="2555">
        <v>4620041403</v>
      </c>
      <c r="D56" s="2546" t="s">
        <v>1189</v>
      </c>
      <c r="E56" s="2547"/>
      <c r="F56" s="2548"/>
      <c r="G56" s="2549"/>
      <c r="H56" s="2416"/>
      <c r="K56" s="2550"/>
      <c r="L56" s="2550"/>
    </row>
    <row r="57" spans="1:12" ht="22.5" x14ac:dyDescent="0.2">
      <c r="A57" s="2544">
        <v>204</v>
      </c>
      <c r="B57" s="2485" t="s">
        <v>172</v>
      </c>
      <c r="C57" s="2556">
        <v>4620041405</v>
      </c>
      <c r="D57" s="2546" t="s">
        <v>1190</v>
      </c>
      <c r="E57" s="2547">
        <v>200</v>
      </c>
      <c r="F57" s="2548">
        <v>200</v>
      </c>
      <c r="G57" s="2549"/>
      <c r="H57" s="2416"/>
      <c r="K57" s="2550"/>
      <c r="L57" s="2551"/>
    </row>
    <row r="58" spans="1:12" ht="22.5" x14ac:dyDescent="0.2">
      <c r="A58" s="2544"/>
      <c r="B58" s="2485" t="s">
        <v>172</v>
      </c>
      <c r="C58" s="2556">
        <v>4620041405</v>
      </c>
      <c r="D58" s="2546" t="s">
        <v>1191</v>
      </c>
      <c r="E58" s="2547"/>
      <c r="F58" s="2548"/>
      <c r="G58" s="2549"/>
      <c r="H58" s="2416"/>
      <c r="K58" s="2550"/>
      <c r="L58" s="2551"/>
    </row>
    <row r="59" spans="1:12" ht="33.75" x14ac:dyDescent="0.2">
      <c r="A59" s="2544">
        <v>209</v>
      </c>
      <c r="B59" s="2485" t="s">
        <v>172</v>
      </c>
      <c r="C59" s="2556">
        <v>4620041409</v>
      </c>
      <c r="D59" s="2546" t="s">
        <v>1192</v>
      </c>
      <c r="E59" s="2547">
        <v>400</v>
      </c>
      <c r="F59" s="2548">
        <v>400</v>
      </c>
      <c r="G59" s="2549"/>
      <c r="H59" s="2416"/>
      <c r="K59" s="2550"/>
      <c r="L59" s="2551"/>
    </row>
    <row r="60" spans="1:12" ht="33.75" x14ac:dyDescent="0.2">
      <c r="A60" s="2537"/>
      <c r="B60" s="2485" t="s">
        <v>172</v>
      </c>
      <c r="C60" s="2557">
        <v>4620041409</v>
      </c>
      <c r="D60" s="2546" t="s">
        <v>1193</v>
      </c>
      <c r="E60" s="2538"/>
      <c r="F60" s="2539"/>
      <c r="G60" s="2552"/>
      <c r="H60" s="2416"/>
      <c r="K60" s="2550"/>
      <c r="L60" s="2551"/>
    </row>
    <row r="61" spans="1:12" ht="33.75" x14ac:dyDescent="0.2">
      <c r="A61" s="2544">
        <v>205</v>
      </c>
      <c r="B61" s="2558" t="s">
        <v>172</v>
      </c>
      <c r="C61" s="2559">
        <v>4620041411</v>
      </c>
      <c r="D61" s="2554" t="s">
        <v>1194</v>
      </c>
      <c r="E61" s="2547">
        <v>200</v>
      </c>
      <c r="F61" s="2548">
        <v>200</v>
      </c>
      <c r="G61" s="2549"/>
      <c r="H61" s="2416"/>
      <c r="K61" s="2550"/>
      <c r="L61" s="2551"/>
    </row>
    <row r="62" spans="1:12" ht="33.75" x14ac:dyDescent="0.2">
      <c r="A62" s="2537"/>
      <c r="B62" s="2560" t="s">
        <v>172</v>
      </c>
      <c r="C62" s="2556">
        <v>4620041411</v>
      </c>
      <c r="D62" s="2546" t="s">
        <v>1195</v>
      </c>
      <c r="E62" s="2538"/>
      <c r="F62" s="2539"/>
      <c r="G62" s="2552"/>
      <c r="H62" s="2416"/>
      <c r="K62" s="2550"/>
      <c r="L62" s="2550"/>
    </row>
    <row r="63" spans="1:12" ht="45" x14ac:dyDescent="0.2">
      <c r="A63" s="2544">
        <v>454</v>
      </c>
      <c r="B63" s="2558" t="s">
        <v>172</v>
      </c>
      <c r="C63" s="2559">
        <v>4620041413</v>
      </c>
      <c r="D63" s="2554" t="s">
        <v>1196</v>
      </c>
      <c r="E63" s="2547">
        <v>200</v>
      </c>
      <c r="F63" s="2548">
        <v>200</v>
      </c>
      <c r="G63" s="2549"/>
      <c r="H63" s="2416"/>
      <c r="K63" s="2550"/>
      <c r="L63" s="2551"/>
    </row>
    <row r="64" spans="1:12" ht="45" x14ac:dyDescent="0.2">
      <c r="A64" s="2544"/>
      <c r="B64" s="2560" t="s">
        <v>172</v>
      </c>
      <c r="C64" s="2556">
        <v>4620041413</v>
      </c>
      <c r="D64" s="2546" t="s">
        <v>1197</v>
      </c>
      <c r="E64" s="2547"/>
      <c r="F64" s="2548"/>
      <c r="G64" s="2549"/>
      <c r="H64" s="2416"/>
      <c r="K64" s="2550"/>
      <c r="L64" s="2550"/>
    </row>
    <row r="65" spans="1:12" ht="33.75" customHeight="1" x14ac:dyDescent="0.2">
      <c r="A65" s="2544">
        <v>818</v>
      </c>
      <c r="B65" s="2560" t="s">
        <v>172</v>
      </c>
      <c r="C65" s="2545">
        <v>4620041414</v>
      </c>
      <c r="D65" s="2546" t="s">
        <v>1198</v>
      </c>
      <c r="E65" s="2547">
        <v>200</v>
      </c>
      <c r="F65" s="2548">
        <v>200</v>
      </c>
      <c r="G65" s="2549" t="s">
        <v>2077</v>
      </c>
      <c r="H65" s="2416"/>
      <c r="K65" s="2550"/>
      <c r="L65" s="2551"/>
    </row>
    <row r="66" spans="1:12" ht="45" x14ac:dyDescent="0.2">
      <c r="A66" s="2544"/>
      <c r="B66" s="2560" t="s">
        <v>172</v>
      </c>
      <c r="C66" s="2545">
        <v>4620041414</v>
      </c>
      <c r="D66" s="2546" t="s">
        <v>1199</v>
      </c>
      <c r="E66" s="2547"/>
      <c r="F66" s="2548"/>
      <c r="G66" s="2549"/>
      <c r="H66" s="2416"/>
      <c r="K66" s="2550"/>
      <c r="L66" s="2551"/>
    </row>
    <row r="67" spans="1:12" ht="24.75" customHeight="1" x14ac:dyDescent="0.2">
      <c r="A67" s="2537">
        <v>1800</v>
      </c>
      <c r="B67" s="2560" t="s">
        <v>172</v>
      </c>
      <c r="C67" s="2530">
        <v>4620051412</v>
      </c>
      <c r="D67" s="1791" t="s">
        <v>1200</v>
      </c>
      <c r="E67" s="2538">
        <v>100</v>
      </c>
      <c r="F67" s="2548">
        <v>100</v>
      </c>
      <c r="G67" s="2561" t="s">
        <v>2078</v>
      </c>
      <c r="H67" s="2562"/>
      <c r="K67" s="2550"/>
      <c r="L67" s="2550"/>
    </row>
    <row r="68" spans="1:12" ht="22.5" x14ac:dyDescent="0.2">
      <c r="A68" s="2537"/>
      <c r="B68" s="2560" t="s">
        <v>172</v>
      </c>
      <c r="C68" s="2530">
        <v>4620051412</v>
      </c>
      <c r="D68" s="1791" t="s">
        <v>1201</v>
      </c>
      <c r="E68" s="2538"/>
      <c r="F68" s="2563"/>
      <c r="G68" s="2561"/>
      <c r="H68" s="2416"/>
      <c r="K68" s="2550"/>
      <c r="L68" s="2550"/>
    </row>
    <row r="69" spans="1:12" ht="22.5" x14ac:dyDescent="0.2">
      <c r="A69" s="2537">
        <v>3000</v>
      </c>
      <c r="B69" s="2560" t="s">
        <v>172</v>
      </c>
      <c r="C69" s="2556">
        <v>4620061448</v>
      </c>
      <c r="D69" s="2564" t="s">
        <v>1140</v>
      </c>
      <c r="E69" s="2538">
        <v>100</v>
      </c>
      <c r="F69" s="2548">
        <v>100</v>
      </c>
      <c r="G69" s="2561" t="s">
        <v>2078</v>
      </c>
      <c r="H69" s="2416"/>
      <c r="K69" s="2550"/>
      <c r="L69" s="2551"/>
    </row>
    <row r="70" spans="1:12" ht="22.5" x14ac:dyDescent="0.2">
      <c r="A70" s="2537"/>
      <c r="B70" s="2560" t="s">
        <v>172</v>
      </c>
      <c r="C70" s="2556">
        <v>4620061448</v>
      </c>
      <c r="D70" s="2564" t="s">
        <v>1141</v>
      </c>
      <c r="E70" s="2538"/>
      <c r="F70" s="2563"/>
      <c r="G70" s="2561"/>
      <c r="H70" s="2416"/>
      <c r="K70" s="2550"/>
      <c r="L70" s="2550"/>
    </row>
    <row r="71" spans="1:12" ht="22.5" x14ac:dyDescent="0.2">
      <c r="A71" s="2537">
        <v>100</v>
      </c>
      <c r="B71" s="2560" t="s">
        <v>172</v>
      </c>
      <c r="C71" s="2556">
        <v>4620071432</v>
      </c>
      <c r="D71" s="2564" t="s">
        <v>1142</v>
      </c>
      <c r="E71" s="2538"/>
      <c r="F71" s="2548">
        <v>0</v>
      </c>
      <c r="G71" s="2561" t="s">
        <v>2076</v>
      </c>
      <c r="H71" s="2416"/>
      <c r="K71" s="2550"/>
      <c r="L71" s="2550"/>
    </row>
    <row r="72" spans="1:12" ht="22.5" x14ac:dyDescent="0.2">
      <c r="A72" s="2537"/>
      <c r="B72" s="2560" t="s">
        <v>172</v>
      </c>
      <c r="C72" s="2556">
        <v>4620071432</v>
      </c>
      <c r="D72" s="2564" t="s">
        <v>1143</v>
      </c>
      <c r="E72" s="2538"/>
      <c r="F72" s="2563"/>
      <c r="G72" s="2561"/>
      <c r="H72" s="2416"/>
      <c r="K72" s="2550"/>
      <c r="L72" s="2551"/>
    </row>
    <row r="73" spans="1:12" ht="22.5" x14ac:dyDescent="0.2">
      <c r="A73" s="2537">
        <v>100</v>
      </c>
      <c r="B73" s="2560" t="s">
        <v>172</v>
      </c>
      <c r="C73" s="2556">
        <v>4620081432</v>
      </c>
      <c r="D73" s="2564" t="s">
        <v>1000</v>
      </c>
      <c r="E73" s="2538"/>
      <c r="F73" s="2548">
        <v>0</v>
      </c>
      <c r="G73" s="2561" t="s">
        <v>2076</v>
      </c>
      <c r="H73" s="2416"/>
      <c r="K73" s="2550"/>
      <c r="L73" s="2550"/>
    </row>
    <row r="74" spans="1:12" ht="22.5" x14ac:dyDescent="0.2">
      <c r="A74" s="2537"/>
      <c r="B74" s="2560" t="s">
        <v>172</v>
      </c>
      <c r="C74" s="2556">
        <v>4620081432</v>
      </c>
      <c r="D74" s="2564" t="s">
        <v>1001</v>
      </c>
      <c r="E74" s="2538"/>
      <c r="F74" s="2563"/>
      <c r="G74" s="2533"/>
      <c r="H74" s="2416"/>
      <c r="K74" s="2550"/>
      <c r="L74" s="2551"/>
    </row>
    <row r="75" spans="1:12" ht="22.5" x14ac:dyDescent="0.2">
      <c r="A75" s="2544">
        <v>300</v>
      </c>
      <c r="B75" s="2558" t="s">
        <v>172</v>
      </c>
      <c r="C75" s="2553">
        <v>4620111425</v>
      </c>
      <c r="D75" s="3114" t="s">
        <v>1008</v>
      </c>
      <c r="E75" s="2547"/>
      <c r="F75" s="2602">
        <v>0</v>
      </c>
      <c r="G75" s="715"/>
      <c r="H75" s="2565"/>
      <c r="K75" s="2550"/>
      <c r="L75" s="2550"/>
    </row>
    <row r="76" spans="1:12" ht="22.5" x14ac:dyDescent="0.2">
      <c r="A76" s="2540">
        <v>2700</v>
      </c>
      <c r="B76" s="2560" t="s">
        <v>172</v>
      </c>
      <c r="C76" s="2555">
        <v>4620111425</v>
      </c>
      <c r="D76" s="2564" t="s">
        <v>1009</v>
      </c>
      <c r="E76" s="2566"/>
      <c r="F76" s="592"/>
      <c r="G76" s="714"/>
      <c r="H76" s="2416"/>
      <c r="K76" s="2550"/>
      <c r="L76" s="2550"/>
    </row>
    <row r="77" spans="1:12" ht="22.5" x14ac:dyDescent="0.2">
      <c r="A77" s="2537">
        <v>1700</v>
      </c>
      <c r="B77" s="2560" t="s">
        <v>172</v>
      </c>
      <c r="C77" s="2556">
        <v>4620121437</v>
      </c>
      <c r="D77" s="2546" t="s">
        <v>1144</v>
      </c>
      <c r="E77" s="2538"/>
      <c r="F77" s="2542"/>
      <c r="G77" s="2561" t="s">
        <v>2076</v>
      </c>
      <c r="H77" s="2416"/>
      <c r="K77" s="2550"/>
      <c r="L77" s="2550"/>
    </row>
    <row r="78" spans="1:12" ht="22.5" x14ac:dyDescent="0.2">
      <c r="A78" s="2567"/>
      <c r="B78" s="2560" t="s">
        <v>172</v>
      </c>
      <c r="C78" s="2556">
        <v>4620121437</v>
      </c>
      <c r="D78" s="2546" t="s">
        <v>1145</v>
      </c>
      <c r="E78" s="2541"/>
      <c r="F78" s="2542"/>
      <c r="G78" s="2561"/>
      <c r="H78" s="2416"/>
      <c r="K78" s="2550"/>
      <c r="L78" s="2551"/>
    </row>
    <row r="79" spans="1:12" ht="22.5" x14ac:dyDescent="0.2">
      <c r="A79" s="2537">
        <v>2000</v>
      </c>
      <c r="B79" s="2560" t="s">
        <v>172</v>
      </c>
      <c r="C79" s="2556">
        <v>4620131421</v>
      </c>
      <c r="D79" s="2546" t="s">
        <v>1146</v>
      </c>
      <c r="E79" s="2538"/>
      <c r="F79" s="2539"/>
      <c r="G79" s="2561" t="s">
        <v>2076</v>
      </c>
      <c r="H79" s="2416"/>
      <c r="K79" s="2550"/>
      <c r="L79" s="2551"/>
    </row>
    <row r="80" spans="1:12" ht="22.5" x14ac:dyDescent="0.2">
      <c r="A80" s="2567"/>
      <c r="B80" s="2560" t="s">
        <v>172</v>
      </c>
      <c r="C80" s="2556">
        <v>4620131421</v>
      </c>
      <c r="D80" s="2546" t="s">
        <v>1147</v>
      </c>
      <c r="E80" s="2541"/>
      <c r="F80" s="2542"/>
      <c r="G80" s="2561"/>
      <c r="H80" s="2416"/>
      <c r="K80" s="2550"/>
      <c r="L80" s="2550"/>
    </row>
    <row r="81" spans="1:12" ht="22.5" x14ac:dyDescent="0.2">
      <c r="A81" s="2537">
        <v>900</v>
      </c>
      <c r="B81" s="2560" t="s">
        <v>172</v>
      </c>
      <c r="C81" s="2556">
        <v>4620141418</v>
      </c>
      <c r="D81" s="2546" t="s">
        <v>1148</v>
      </c>
      <c r="E81" s="2538"/>
      <c r="F81" s="2539"/>
      <c r="G81" s="2561" t="s">
        <v>2076</v>
      </c>
      <c r="H81" s="2416"/>
      <c r="K81" s="2550"/>
      <c r="L81" s="2550"/>
    </row>
    <row r="82" spans="1:12" ht="22.5" x14ac:dyDescent="0.2">
      <c r="A82" s="2567"/>
      <c r="B82" s="2560" t="s">
        <v>172</v>
      </c>
      <c r="C82" s="2556">
        <v>4620141418</v>
      </c>
      <c r="D82" s="2546" t="s">
        <v>1149</v>
      </c>
      <c r="E82" s="2541"/>
      <c r="F82" s="2542"/>
      <c r="G82" s="2561"/>
      <c r="H82" s="2416"/>
      <c r="K82" s="2550"/>
      <c r="L82" s="2550"/>
    </row>
    <row r="83" spans="1:12" ht="22.5" x14ac:dyDescent="0.2">
      <c r="A83" s="2537">
        <v>5000</v>
      </c>
      <c r="B83" s="2560" t="s">
        <v>172</v>
      </c>
      <c r="C83" s="2556">
        <v>4620151440</v>
      </c>
      <c r="D83" s="2546" t="s">
        <v>1150</v>
      </c>
      <c r="E83" s="2538">
        <v>24800</v>
      </c>
      <c r="F83" s="2539">
        <v>24800</v>
      </c>
      <c r="G83" s="2561"/>
      <c r="H83" s="2416"/>
      <c r="K83" s="2550"/>
      <c r="L83" s="2550"/>
    </row>
    <row r="84" spans="1:12" ht="22.5" x14ac:dyDescent="0.2">
      <c r="A84" s="2567"/>
      <c r="B84" s="2560" t="s">
        <v>172</v>
      </c>
      <c r="C84" s="2556">
        <v>4620151440</v>
      </c>
      <c r="D84" s="2546" t="s">
        <v>1151</v>
      </c>
      <c r="E84" s="2541"/>
      <c r="F84" s="2542"/>
      <c r="G84" s="2561"/>
      <c r="H84" s="2416"/>
      <c r="K84" s="2550"/>
      <c r="L84" s="2550"/>
    </row>
    <row r="85" spans="1:12" s="2489" customFormat="1" ht="12.75" thickBot="1" x14ac:dyDescent="0.25">
      <c r="A85" s="2416"/>
      <c r="B85" s="585"/>
      <c r="C85" s="586"/>
      <c r="D85" s="587"/>
      <c r="E85" s="2446"/>
      <c r="F85" s="2446"/>
      <c r="G85" s="2429" t="s">
        <v>165</v>
      </c>
      <c r="K85" s="3115"/>
      <c r="L85" s="3116"/>
    </row>
    <row r="86" spans="1:12" s="2489" customFormat="1" ht="12" x14ac:dyDescent="0.2">
      <c r="A86" s="3332" t="s">
        <v>1453</v>
      </c>
      <c r="B86" s="3493" t="s">
        <v>171</v>
      </c>
      <c r="C86" s="3495" t="s">
        <v>816</v>
      </c>
      <c r="D86" s="3497" t="s">
        <v>144</v>
      </c>
      <c r="E86" s="3499" t="s">
        <v>1568</v>
      </c>
      <c r="F86" s="3342" t="s">
        <v>1454</v>
      </c>
      <c r="G86" s="3373" t="s">
        <v>186</v>
      </c>
      <c r="K86" s="3115"/>
      <c r="L86" s="3116"/>
    </row>
    <row r="87" spans="1:12" s="2489" customFormat="1" ht="12.75" thickBot="1" x14ac:dyDescent="0.25">
      <c r="A87" s="3333"/>
      <c r="B87" s="3494"/>
      <c r="C87" s="3496"/>
      <c r="D87" s="3498"/>
      <c r="E87" s="3500"/>
      <c r="F87" s="3343"/>
      <c r="G87" s="3374"/>
      <c r="K87" s="3115"/>
      <c r="L87" s="3116"/>
    </row>
    <row r="88" spans="1:12" s="2483" customFormat="1" ht="12.75" thickBot="1" x14ac:dyDescent="0.25">
      <c r="A88" s="3118" t="s">
        <v>261</v>
      </c>
      <c r="B88" s="2435" t="s">
        <v>172</v>
      </c>
      <c r="C88" s="2447" t="s">
        <v>169</v>
      </c>
      <c r="D88" s="2436" t="s">
        <v>174</v>
      </c>
      <c r="E88" s="3117" t="s">
        <v>261</v>
      </c>
      <c r="F88" s="3117" t="s">
        <v>261</v>
      </c>
      <c r="G88" s="2521" t="s">
        <v>167</v>
      </c>
      <c r="K88" s="3119"/>
      <c r="L88" s="3120"/>
    </row>
    <row r="89" spans="1:12" ht="22.5" x14ac:dyDescent="0.2">
      <c r="A89" s="2537">
        <v>2500</v>
      </c>
      <c r="B89" s="2560" t="s">
        <v>172</v>
      </c>
      <c r="C89" s="2556">
        <v>4620161452</v>
      </c>
      <c r="D89" s="2546" t="s">
        <v>1152</v>
      </c>
      <c r="E89" s="2538"/>
      <c r="F89" s="2539"/>
      <c r="G89" s="2561" t="s">
        <v>2076</v>
      </c>
      <c r="H89" s="2416"/>
    </row>
    <row r="90" spans="1:12" ht="22.5" x14ac:dyDescent="0.2">
      <c r="A90" s="2608"/>
      <c r="B90" s="2558" t="s">
        <v>172</v>
      </c>
      <c r="C90" s="2559">
        <v>4620161452</v>
      </c>
      <c r="D90" s="2554" t="s">
        <v>1153</v>
      </c>
      <c r="E90" s="3122"/>
      <c r="F90" s="3123"/>
      <c r="G90" s="2568"/>
      <c r="H90" s="2416"/>
    </row>
    <row r="91" spans="1:12" ht="22.5" x14ac:dyDescent="0.2">
      <c r="A91" s="2544">
        <v>2500</v>
      </c>
      <c r="B91" s="2558" t="s">
        <v>172</v>
      </c>
      <c r="C91" s="2559">
        <v>4620171425</v>
      </c>
      <c r="D91" s="2554" t="s">
        <v>1154</v>
      </c>
      <c r="E91" s="2547"/>
      <c r="F91" s="2548"/>
      <c r="G91" s="2568"/>
      <c r="H91" s="2416"/>
    </row>
    <row r="92" spans="1:12" ht="22.5" x14ac:dyDescent="0.2">
      <c r="A92" s="2567"/>
      <c r="B92" s="2560" t="s">
        <v>172</v>
      </c>
      <c r="C92" s="2556">
        <v>4620171425</v>
      </c>
      <c r="D92" s="2546" t="s">
        <v>1155</v>
      </c>
      <c r="E92" s="2541"/>
      <c r="F92" s="2542"/>
      <c r="G92" s="2561"/>
      <c r="H92" s="2418"/>
    </row>
    <row r="93" spans="1:12" ht="22.5" x14ac:dyDescent="0.2">
      <c r="A93" s="2544">
        <v>2000</v>
      </c>
      <c r="B93" s="2467" t="s">
        <v>172</v>
      </c>
      <c r="C93" s="2559">
        <v>4620181448</v>
      </c>
      <c r="D93" s="2554" t="s">
        <v>1156</v>
      </c>
      <c r="E93" s="2547"/>
      <c r="F93" s="2548"/>
      <c r="G93" s="2561" t="s">
        <v>2076</v>
      </c>
      <c r="H93" s="2416"/>
    </row>
    <row r="94" spans="1:12" ht="22.5" x14ac:dyDescent="0.2">
      <c r="A94" s="2567"/>
      <c r="B94" s="2485" t="s">
        <v>172</v>
      </c>
      <c r="C94" s="2556">
        <v>4620181448</v>
      </c>
      <c r="D94" s="2546" t="s">
        <v>1157</v>
      </c>
      <c r="E94" s="2541"/>
      <c r="F94" s="2542"/>
      <c r="G94" s="2561"/>
      <c r="H94" s="2416"/>
    </row>
    <row r="95" spans="1:12" ht="22.5" x14ac:dyDescent="0.2">
      <c r="A95" s="2537">
        <v>2500</v>
      </c>
      <c r="B95" s="2485" t="s">
        <v>172</v>
      </c>
      <c r="C95" s="2556">
        <v>4620191436</v>
      </c>
      <c r="D95" s="2546" t="s">
        <v>1158</v>
      </c>
      <c r="E95" s="2538"/>
      <c r="F95" s="2539"/>
      <c r="G95" s="2561" t="s">
        <v>2076</v>
      </c>
      <c r="H95" s="2416"/>
    </row>
    <row r="96" spans="1:12" ht="22.5" x14ac:dyDescent="0.2">
      <c r="A96" s="2567"/>
      <c r="B96" s="2485" t="s">
        <v>172</v>
      </c>
      <c r="C96" s="2556">
        <v>4620191436</v>
      </c>
      <c r="D96" s="2546" t="s">
        <v>1159</v>
      </c>
      <c r="E96" s="2541"/>
      <c r="F96" s="2542"/>
      <c r="G96" s="2561"/>
      <c r="H96" s="2416"/>
    </row>
    <row r="97" spans="1:8" ht="24.75" customHeight="1" x14ac:dyDescent="0.2">
      <c r="A97" s="2537">
        <v>100</v>
      </c>
      <c r="B97" s="2485" t="s">
        <v>172</v>
      </c>
      <c r="C97" s="2556">
        <v>4620201402</v>
      </c>
      <c r="D97" s="2546" t="s">
        <v>1160</v>
      </c>
      <c r="E97" s="2538"/>
      <c r="F97" s="2539"/>
      <c r="G97" s="2561" t="s">
        <v>2079</v>
      </c>
      <c r="H97" s="2416"/>
    </row>
    <row r="98" spans="1:8" ht="22.5" x14ac:dyDescent="0.2">
      <c r="A98" s="2567"/>
      <c r="B98" s="2485" t="s">
        <v>172</v>
      </c>
      <c r="C98" s="2556">
        <v>4620201402</v>
      </c>
      <c r="D98" s="2546" t="s">
        <v>1161</v>
      </c>
      <c r="E98" s="2541"/>
      <c r="F98" s="2542"/>
      <c r="G98" s="2561"/>
      <c r="H98" s="2416"/>
    </row>
    <row r="99" spans="1:8" ht="33.75" x14ac:dyDescent="0.2">
      <c r="A99" s="2537">
        <v>100</v>
      </c>
      <c r="B99" s="2485" t="s">
        <v>172</v>
      </c>
      <c r="C99" s="2556">
        <v>4620211406</v>
      </c>
      <c r="D99" s="2546" t="s">
        <v>1162</v>
      </c>
      <c r="E99" s="2538"/>
      <c r="F99" s="2539"/>
      <c r="G99" s="2561" t="s">
        <v>2079</v>
      </c>
      <c r="H99" s="2416"/>
    </row>
    <row r="100" spans="1:8" ht="33.75" x14ac:dyDescent="0.2">
      <c r="A100" s="2567"/>
      <c r="B100" s="2485" t="s">
        <v>172</v>
      </c>
      <c r="C100" s="2556">
        <v>4620211406</v>
      </c>
      <c r="D100" s="2546" t="s">
        <v>1163</v>
      </c>
      <c r="E100" s="2541"/>
      <c r="F100" s="2542"/>
      <c r="G100" s="2561"/>
      <c r="H100" s="2416"/>
    </row>
    <row r="101" spans="1:8" ht="22.5" x14ac:dyDescent="0.2">
      <c r="A101" s="2537">
        <v>100</v>
      </c>
      <c r="B101" s="2485" t="s">
        <v>172</v>
      </c>
      <c r="C101" s="2530">
        <v>4620220000</v>
      </c>
      <c r="D101" s="2546" t="s">
        <v>1164</v>
      </c>
      <c r="E101" s="2538">
        <v>100</v>
      </c>
      <c r="F101" s="2539">
        <v>100</v>
      </c>
      <c r="G101" s="2569"/>
      <c r="H101" s="2416"/>
    </row>
    <row r="102" spans="1:8" ht="22.5" x14ac:dyDescent="0.2">
      <c r="A102" s="2567"/>
      <c r="B102" s="2485" t="s">
        <v>172</v>
      </c>
      <c r="C102" s="2530">
        <v>4620220000</v>
      </c>
      <c r="D102" s="2546" t="s">
        <v>1165</v>
      </c>
      <c r="E102" s="2541"/>
      <c r="F102" s="2542"/>
      <c r="G102" s="2561"/>
      <c r="H102" s="2416"/>
    </row>
    <row r="103" spans="1:8" ht="33.75" x14ac:dyDescent="0.2">
      <c r="A103" s="2537">
        <v>250</v>
      </c>
      <c r="B103" s="2485" t="s">
        <v>172</v>
      </c>
      <c r="C103" s="2555">
        <v>4620221421</v>
      </c>
      <c r="D103" s="2546" t="s">
        <v>1166</v>
      </c>
      <c r="E103" s="2538">
        <v>200</v>
      </c>
      <c r="F103" s="2539">
        <v>200</v>
      </c>
      <c r="G103" s="2569"/>
      <c r="H103" s="2416"/>
    </row>
    <row r="104" spans="1:8" ht="33.75" x14ac:dyDescent="0.2">
      <c r="A104" s="2567"/>
      <c r="B104" s="2485" t="s">
        <v>172</v>
      </c>
      <c r="C104" s="2555">
        <v>4620221421</v>
      </c>
      <c r="D104" s="2546" t="s">
        <v>1167</v>
      </c>
      <c r="E104" s="2541"/>
      <c r="F104" s="2542"/>
      <c r="G104" s="2561"/>
      <c r="H104" s="2416"/>
    </row>
    <row r="105" spans="1:8" ht="33.75" x14ac:dyDescent="0.2">
      <c r="A105" s="2537">
        <v>730</v>
      </c>
      <c r="B105" s="2485" t="s">
        <v>172</v>
      </c>
      <c r="C105" s="2555">
        <v>4620221422</v>
      </c>
      <c r="D105" s="2546" t="s">
        <v>1168</v>
      </c>
      <c r="E105" s="2538">
        <v>200</v>
      </c>
      <c r="F105" s="2539">
        <v>200</v>
      </c>
      <c r="G105" s="2569"/>
      <c r="H105" s="2416"/>
    </row>
    <row r="106" spans="1:8" ht="33.75" x14ac:dyDescent="0.2">
      <c r="A106" s="2608"/>
      <c r="B106" s="2467" t="s">
        <v>172</v>
      </c>
      <c r="C106" s="2553">
        <v>4620221422</v>
      </c>
      <c r="D106" s="2554" t="s">
        <v>1169</v>
      </c>
      <c r="E106" s="3122"/>
      <c r="F106" s="3123"/>
      <c r="G106" s="2568"/>
      <c r="H106" s="2416"/>
    </row>
    <row r="107" spans="1:8" ht="33.75" x14ac:dyDescent="0.2">
      <c r="A107" s="2537">
        <v>250</v>
      </c>
      <c r="B107" s="2485" t="s">
        <v>172</v>
      </c>
      <c r="C107" s="2555">
        <v>4620221432</v>
      </c>
      <c r="D107" s="2546" t="s">
        <v>1170</v>
      </c>
      <c r="E107" s="2538">
        <v>200</v>
      </c>
      <c r="F107" s="2539">
        <v>200</v>
      </c>
      <c r="G107" s="2569"/>
      <c r="H107" s="2416"/>
    </row>
    <row r="108" spans="1:8" ht="33.75" x14ac:dyDescent="0.2">
      <c r="A108" s="2567"/>
      <c r="B108" s="2485" t="s">
        <v>172</v>
      </c>
      <c r="C108" s="2555">
        <v>4620221432</v>
      </c>
      <c r="D108" s="2546" t="s">
        <v>1171</v>
      </c>
      <c r="E108" s="2541"/>
      <c r="F108" s="2542"/>
      <c r="G108" s="2561"/>
      <c r="H108" s="2416"/>
    </row>
    <row r="109" spans="1:8" ht="33.75" x14ac:dyDescent="0.2">
      <c r="A109" s="2544">
        <v>250</v>
      </c>
      <c r="B109" s="2467" t="s">
        <v>172</v>
      </c>
      <c r="C109" s="2553">
        <v>4620221433</v>
      </c>
      <c r="D109" s="2554" t="s">
        <v>1172</v>
      </c>
      <c r="E109" s="2547">
        <v>200</v>
      </c>
      <c r="F109" s="2548">
        <v>200</v>
      </c>
      <c r="G109" s="2591"/>
      <c r="H109" s="2416"/>
    </row>
    <row r="110" spans="1:8" ht="33.75" x14ac:dyDescent="0.2">
      <c r="A110" s="2567"/>
      <c r="B110" s="2485" t="s">
        <v>172</v>
      </c>
      <c r="C110" s="2555">
        <v>4620221433</v>
      </c>
      <c r="D110" s="2546" t="s">
        <v>1173</v>
      </c>
      <c r="E110" s="2541"/>
      <c r="F110" s="2542"/>
      <c r="G110" s="2561"/>
      <c r="H110" s="2416"/>
    </row>
    <row r="111" spans="1:8" ht="33.75" x14ac:dyDescent="0.2">
      <c r="A111" s="2544">
        <v>340</v>
      </c>
      <c r="B111" s="2467" t="s">
        <v>172</v>
      </c>
      <c r="C111" s="2553">
        <v>4620221438</v>
      </c>
      <c r="D111" s="2554" t="s">
        <v>1174</v>
      </c>
      <c r="E111" s="2547">
        <v>200</v>
      </c>
      <c r="F111" s="2548">
        <v>200</v>
      </c>
      <c r="G111" s="2549" t="s">
        <v>2077</v>
      </c>
      <c r="H111" s="2416"/>
    </row>
    <row r="112" spans="1:8" ht="33.75" x14ac:dyDescent="0.2">
      <c r="A112" s="2567"/>
      <c r="B112" s="2485" t="s">
        <v>172</v>
      </c>
      <c r="C112" s="2555">
        <v>4620221438</v>
      </c>
      <c r="D112" s="2546" t="s">
        <v>1175</v>
      </c>
      <c r="E112" s="2541"/>
      <c r="F112" s="2542"/>
      <c r="G112" s="2561"/>
      <c r="H112" s="2416"/>
    </row>
    <row r="113" spans="1:12" ht="33.75" x14ac:dyDescent="0.2">
      <c r="A113" s="2537">
        <v>230</v>
      </c>
      <c r="B113" s="2485" t="s">
        <v>172</v>
      </c>
      <c r="C113" s="2555">
        <v>4620221440</v>
      </c>
      <c r="D113" s="2546" t="s">
        <v>1176</v>
      </c>
      <c r="E113" s="2538">
        <v>200</v>
      </c>
      <c r="F113" s="2539">
        <v>200</v>
      </c>
      <c r="G113" s="2569"/>
      <c r="H113" s="2416"/>
    </row>
    <row r="114" spans="1:12" ht="33.75" x14ac:dyDescent="0.2">
      <c r="A114" s="2567"/>
      <c r="B114" s="2485" t="s">
        <v>172</v>
      </c>
      <c r="C114" s="2555">
        <v>4620221440</v>
      </c>
      <c r="D114" s="2546" t="s">
        <v>1177</v>
      </c>
      <c r="E114" s="2541"/>
      <c r="F114" s="2542"/>
      <c r="G114" s="2561"/>
      <c r="H114" s="2416"/>
    </row>
    <row r="115" spans="1:12" ht="33.75" x14ac:dyDescent="0.2">
      <c r="A115" s="2544">
        <v>1700</v>
      </c>
      <c r="B115" s="2467" t="s">
        <v>172</v>
      </c>
      <c r="C115" s="2553">
        <v>4620231443</v>
      </c>
      <c r="D115" s="3203" t="s">
        <v>1432</v>
      </c>
      <c r="E115" s="2547">
        <v>6000</v>
      </c>
      <c r="F115" s="2548">
        <v>1000</v>
      </c>
      <c r="G115" s="2568" t="s">
        <v>2080</v>
      </c>
      <c r="H115" s="2416"/>
      <c r="I115" s="2534"/>
    </row>
    <row r="116" spans="1:12" ht="22.5" x14ac:dyDescent="0.2">
      <c r="A116" s="2567"/>
      <c r="B116" s="2485" t="s">
        <v>172</v>
      </c>
      <c r="C116" s="2555">
        <v>4620231443</v>
      </c>
      <c r="D116" s="1353" t="s">
        <v>1433</v>
      </c>
      <c r="E116" s="2541"/>
      <c r="F116" s="2542"/>
      <c r="G116" s="2561"/>
      <c r="H116" s="2416"/>
      <c r="I116" s="2534"/>
    </row>
    <row r="117" spans="1:12" s="2489" customFormat="1" ht="12.75" thickBot="1" x14ac:dyDescent="0.25">
      <c r="A117" s="2416"/>
      <c r="B117" s="585"/>
      <c r="C117" s="586"/>
      <c r="D117" s="587"/>
      <c r="E117" s="2446"/>
      <c r="F117" s="2446"/>
      <c r="G117" s="2429" t="s">
        <v>165</v>
      </c>
      <c r="K117" s="3115"/>
      <c r="L117" s="3116"/>
    </row>
    <row r="118" spans="1:12" s="2489" customFormat="1" ht="12" x14ac:dyDescent="0.2">
      <c r="A118" s="3332" t="s">
        <v>1453</v>
      </c>
      <c r="B118" s="3493" t="s">
        <v>171</v>
      </c>
      <c r="C118" s="3495" t="s">
        <v>816</v>
      </c>
      <c r="D118" s="3497" t="s">
        <v>144</v>
      </c>
      <c r="E118" s="3499" t="s">
        <v>1568</v>
      </c>
      <c r="F118" s="3342" t="s">
        <v>1454</v>
      </c>
      <c r="G118" s="3373" t="s">
        <v>186</v>
      </c>
      <c r="K118" s="3115"/>
      <c r="L118" s="3116"/>
    </row>
    <row r="119" spans="1:12" s="2489" customFormat="1" ht="12.75" thickBot="1" x14ac:dyDescent="0.25">
      <c r="A119" s="3333"/>
      <c r="B119" s="3494"/>
      <c r="C119" s="3496"/>
      <c r="D119" s="3498"/>
      <c r="E119" s="3500"/>
      <c r="F119" s="3343"/>
      <c r="G119" s="3374"/>
      <c r="K119" s="3115"/>
      <c r="L119" s="3116"/>
    </row>
    <row r="120" spans="1:12" s="2483" customFormat="1" ht="12.75" thickBot="1" x14ac:dyDescent="0.25">
      <c r="A120" s="3118" t="s">
        <v>261</v>
      </c>
      <c r="B120" s="2435" t="s">
        <v>172</v>
      </c>
      <c r="C120" s="2447" t="s">
        <v>169</v>
      </c>
      <c r="D120" s="2436" t="s">
        <v>174</v>
      </c>
      <c r="E120" s="3117" t="s">
        <v>261</v>
      </c>
      <c r="F120" s="3117" t="s">
        <v>261</v>
      </c>
      <c r="G120" s="2521" t="s">
        <v>167</v>
      </c>
      <c r="K120" s="3119"/>
      <c r="L120" s="3120"/>
    </row>
    <row r="121" spans="1:12" ht="33.75" x14ac:dyDescent="0.2">
      <c r="A121" s="2537">
        <v>1100</v>
      </c>
      <c r="B121" s="2485" t="s">
        <v>172</v>
      </c>
      <c r="C121" s="2555">
        <v>4620241430</v>
      </c>
      <c r="D121" s="2546" t="s">
        <v>2081</v>
      </c>
      <c r="E121" s="2538">
        <v>5800</v>
      </c>
      <c r="F121" s="2539">
        <v>1000</v>
      </c>
      <c r="G121" s="2561" t="s">
        <v>2082</v>
      </c>
      <c r="H121" s="2534"/>
      <c r="I121" s="2534"/>
    </row>
    <row r="122" spans="1:12" ht="22.5" x14ac:dyDescent="0.2">
      <c r="A122" s="2567"/>
      <c r="B122" s="2485" t="s">
        <v>172</v>
      </c>
      <c r="C122" s="2555">
        <v>4620241430</v>
      </c>
      <c r="D122" s="2546" t="s">
        <v>2083</v>
      </c>
      <c r="E122" s="2541"/>
      <c r="F122" s="2542"/>
      <c r="G122" s="2561"/>
      <c r="H122" s="2534"/>
      <c r="I122" s="2534"/>
    </row>
    <row r="123" spans="1:12" ht="96" customHeight="1" x14ac:dyDescent="0.2">
      <c r="A123" s="2537">
        <v>2000</v>
      </c>
      <c r="B123" s="2485" t="s">
        <v>172</v>
      </c>
      <c r="C123" s="2555">
        <v>4620261448</v>
      </c>
      <c r="D123" s="1353" t="s">
        <v>1434</v>
      </c>
      <c r="E123" s="2538">
        <v>5000</v>
      </c>
      <c r="F123" s="2539">
        <v>1000</v>
      </c>
      <c r="G123" s="2561" t="s">
        <v>2294</v>
      </c>
      <c r="H123" s="2534"/>
      <c r="I123" s="2534"/>
    </row>
    <row r="124" spans="1:12" ht="22.5" x14ac:dyDescent="0.2">
      <c r="A124" s="2567"/>
      <c r="B124" s="2485" t="s">
        <v>172</v>
      </c>
      <c r="C124" s="2555">
        <v>4620261448</v>
      </c>
      <c r="D124" s="1353" t="s">
        <v>1435</v>
      </c>
      <c r="E124" s="2541"/>
      <c r="F124" s="2542"/>
      <c r="G124" s="2561"/>
      <c r="H124" s="2534"/>
      <c r="I124" s="2534"/>
    </row>
    <row r="125" spans="1:12" ht="67.5" x14ac:dyDescent="0.2">
      <c r="A125" s="2537">
        <v>1000</v>
      </c>
      <c r="B125" s="2485" t="s">
        <v>172</v>
      </c>
      <c r="C125" s="2555">
        <v>4620271469</v>
      </c>
      <c r="D125" s="1353" t="s">
        <v>1436</v>
      </c>
      <c r="E125" s="2538">
        <v>5000</v>
      </c>
      <c r="F125" s="2539">
        <v>1000</v>
      </c>
      <c r="G125" s="2561" t="s">
        <v>2084</v>
      </c>
      <c r="H125" s="2534"/>
      <c r="I125" s="2534"/>
    </row>
    <row r="126" spans="1:12" ht="23.25" customHeight="1" x14ac:dyDescent="0.2">
      <c r="A126" s="2567"/>
      <c r="B126" s="2485" t="s">
        <v>172</v>
      </c>
      <c r="C126" s="2555">
        <v>4620271469</v>
      </c>
      <c r="D126" s="1353" t="s">
        <v>1437</v>
      </c>
      <c r="E126" s="2541"/>
      <c r="F126" s="2542"/>
      <c r="G126" s="2561"/>
      <c r="H126" s="2534"/>
      <c r="I126" s="2534"/>
    </row>
    <row r="127" spans="1:12" ht="90" x14ac:dyDescent="0.2">
      <c r="A127" s="2544">
        <v>1000</v>
      </c>
      <c r="B127" s="2467" t="s">
        <v>172</v>
      </c>
      <c r="C127" s="2553">
        <v>4620281425</v>
      </c>
      <c r="D127" s="1607" t="s">
        <v>1438</v>
      </c>
      <c r="E127" s="2547">
        <v>3800</v>
      </c>
      <c r="F127" s="2548">
        <v>950</v>
      </c>
      <c r="G127" s="2561" t="s">
        <v>2085</v>
      </c>
      <c r="H127" s="2534"/>
      <c r="I127" s="2534"/>
    </row>
    <row r="128" spans="1:12" ht="22.5" x14ac:dyDescent="0.2">
      <c r="A128" s="2567"/>
      <c r="B128" s="2485" t="s">
        <v>172</v>
      </c>
      <c r="C128" s="2555">
        <v>4620281425</v>
      </c>
      <c r="D128" s="1354" t="s">
        <v>1439</v>
      </c>
      <c r="E128" s="2541"/>
      <c r="F128" s="2542"/>
      <c r="G128" s="2561"/>
      <c r="H128" s="2534"/>
    </row>
    <row r="129" spans="1:12" ht="22.5" x14ac:dyDescent="0.2">
      <c r="A129" s="2537">
        <v>0</v>
      </c>
      <c r="B129" s="2485" t="s">
        <v>172</v>
      </c>
      <c r="C129" s="2555">
        <v>4620321448</v>
      </c>
      <c r="D129" s="2546" t="s">
        <v>2086</v>
      </c>
      <c r="E129" s="2538">
        <v>70</v>
      </c>
      <c r="F129" s="2539">
        <v>70</v>
      </c>
      <c r="G129" s="2561"/>
      <c r="H129" s="2416"/>
    </row>
    <row r="130" spans="1:12" ht="22.5" x14ac:dyDescent="0.2">
      <c r="A130" s="2567"/>
      <c r="B130" s="2485" t="s">
        <v>172</v>
      </c>
      <c r="C130" s="2555">
        <v>4620321448</v>
      </c>
      <c r="D130" s="2546" t="s">
        <v>2087</v>
      </c>
      <c r="E130" s="2541"/>
      <c r="F130" s="2542"/>
      <c r="G130" s="2561"/>
      <c r="H130" s="2416"/>
    </row>
    <row r="131" spans="1:12" ht="96.75" customHeight="1" x14ac:dyDescent="0.2">
      <c r="A131" s="2570">
        <v>0</v>
      </c>
      <c r="B131" s="2485" t="s">
        <v>172</v>
      </c>
      <c r="C131" s="2571">
        <v>4620331412</v>
      </c>
      <c r="D131" s="1353" t="s">
        <v>2088</v>
      </c>
      <c r="E131" s="2572"/>
      <c r="F131" s="2573">
        <v>100</v>
      </c>
      <c r="G131" s="2574" t="s">
        <v>2295</v>
      </c>
      <c r="H131" s="2575"/>
      <c r="J131" s="2534"/>
    </row>
    <row r="132" spans="1:12" ht="22.5" x14ac:dyDescent="0.2">
      <c r="A132" s="2576"/>
      <c r="B132" s="2485" t="s">
        <v>172</v>
      </c>
      <c r="C132" s="2571">
        <v>4620331412</v>
      </c>
      <c r="D132" s="1353" t="s">
        <v>2089</v>
      </c>
      <c r="E132" s="2572"/>
      <c r="F132" s="2577"/>
      <c r="G132" s="2578"/>
      <c r="H132" s="2416"/>
      <c r="J132" s="2534"/>
    </row>
    <row r="133" spans="1:12" ht="111" customHeight="1" x14ac:dyDescent="0.2">
      <c r="A133" s="2570">
        <v>0</v>
      </c>
      <c r="B133" s="2485" t="s">
        <v>172</v>
      </c>
      <c r="C133" s="2571">
        <v>4620341422</v>
      </c>
      <c r="D133" s="1353" t="s">
        <v>2090</v>
      </c>
      <c r="E133" s="2572"/>
      <c r="F133" s="2573">
        <v>100</v>
      </c>
      <c r="G133" s="2574" t="s">
        <v>2287</v>
      </c>
      <c r="H133" s="2416"/>
      <c r="J133" s="2534"/>
    </row>
    <row r="134" spans="1:12" ht="22.5" x14ac:dyDescent="0.2">
      <c r="A134" s="2576"/>
      <c r="B134" s="2485" t="s">
        <v>172</v>
      </c>
      <c r="C134" s="2571">
        <v>4620341422</v>
      </c>
      <c r="D134" s="1353" t="s">
        <v>2091</v>
      </c>
      <c r="E134" s="2572"/>
      <c r="F134" s="2577"/>
      <c r="G134" s="2578"/>
      <c r="H134" s="2416"/>
    </row>
    <row r="135" spans="1:12" ht="28.5" customHeight="1" x14ac:dyDescent="0.2">
      <c r="A135" s="2579">
        <v>19</v>
      </c>
      <c r="B135" s="2467" t="s">
        <v>172</v>
      </c>
      <c r="C135" s="2559">
        <v>5620011505</v>
      </c>
      <c r="D135" s="2580" t="s">
        <v>2092</v>
      </c>
      <c r="E135" s="2581">
        <v>1000</v>
      </c>
      <c r="F135" s="2582">
        <v>6500</v>
      </c>
      <c r="G135" s="2583" t="s">
        <v>2093</v>
      </c>
      <c r="H135" s="2416"/>
    </row>
    <row r="136" spans="1:12" ht="27" customHeight="1" x14ac:dyDescent="0.2">
      <c r="A136" s="2584">
        <v>81</v>
      </c>
      <c r="B136" s="2485" t="s">
        <v>172</v>
      </c>
      <c r="C136" s="2556">
        <v>5620011505</v>
      </c>
      <c r="D136" s="1659" t="s">
        <v>2094</v>
      </c>
      <c r="E136" s="2585"/>
      <c r="F136" s="2586"/>
      <c r="G136" s="2533"/>
      <c r="H136" s="2418"/>
    </row>
    <row r="137" spans="1:12" ht="27.75" customHeight="1" x14ac:dyDescent="0.2">
      <c r="A137" s="2544">
        <v>1000</v>
      </c>
      <c r="B137" s="2467" t="s">
        <v>172</v>
      </c>
      <c r="C137" s="2559">
        <v>5620021522</v>
      </c>
      <c r="D137" s="2580" t="s">
        <v>1134</v>
      </c>
      <c r="E137" s="2547"/>
      <c r="F137" s="2548">
        <v>0</v>
      </c>
      <c r="G137" s="2607" t="s">
        <v>2095</v>
      </c>
      <c r="H137" s="2416"/>
    </row>
    <row r="138" spans="1:12" ht="22.5" x14ac:dyDescent="0.2">
      <c r="A138" s="2588"/>
      <c r="B138" s="2485" t="s">
        <v>172</v>
      </c>
      <c r="C138" s="2556">
        <v>5620021522</v>
      </c>
      <c r="D138" s="1659" t="s">
        <v>1135</v>
      </c>
      <c r="E138" s="2589"/>
      <c r="F138" s="2542"/>
      <c r="G138" s="2533"/>
      <c r="H138" s="2416"/>
    </row>
    <row r="139" spans="1:12" s="2489" customFormat="1" ht="12.75" thickBot="1" x14ac:dyDescent="0.25">
      <c r="B139" s="585"/>
      <c r="C139" s="586"/>
      <c r="D139" s="587"/>
      <c r="E139" s="3201"/>
      <c r="F139" s="3201"/>
      <c r="G139" s="3202" t="s">
        <v>165</v>
      </c>
      <c r="K139" s="3115"/>
      <c r="L139" s="3116"/>
    </row>
    <row r="140" spans="1:12" s="2489" customFormat="1" ht="12" x14ac:dyDescent="0.2">
      <c r="A140" s="3332" t="s">
        <v>1453</v>
      </c>
      <c r="B140" s="3493" t="s">
        <v>171</v>
      </c>
      <c r="C140" s="3495" t="s">
        <v>816</v>
      </c>
      <c r="D140" s="3497" t="s">
        <v>144</v>
      </c>
      <c r="E140" s="3499" t="s">
        <v>1568</v>
      </c>
      <c r="F140" s="3342" t="s">
        <v>1454</v>
      </c>
      <c r="G140" s="3373" t="s">
        <v>186</v>
      </c>
      <c r="K140" s="3115"/>
      <c r="L140" s="3116"/>
    </row>
    <row r="141" spans="1:12" s="2489" customFormat="1" ht="12.75" thickBot="1" x14ac:dyDescent="0.25">
      <c r="A141" s="3333"/>
      <c r="B141" s="3494"/>
      <c r="C141" s="3496"/>
      <c r="D141" s="3498"/>
      <c r="E141" s="3500"/>
      <c r="F141" s="3343"/>
      <c r="G141" s="3374"/>
      <c r="K141" s="3115"/>
      <c r="L141" s="3116"/>
    </row>
    <row r="142" spans="1:12" s="2483" customFormat="1" ht="12.75" thickBot="1" x14ac:dyDescent="0.25">
      <c r="A142" s="3118" t="s">
        <v>261</v>
      </c>
      <c r="B142" s="2435" t="s">
        <v>172</v>
      </c>
      <c r="C142" s="2447" t="s">
        <v>169</v>
      </c>
      <c r="D142" s="2436" t="s">
        <v>174</v>
      </c>
      <c r="E142" s="3117" t="s">
        <v>261</v>
      </c>
      <c r="F142" s="3117" t="s">
        <v>261</v>
      </c>
      <c r="G142" s="2521" t="s">
        <v>167</v>
      </c>
      <c r="K142" s="3119"/>
      <c r="L142" s="3120"/>
    </row>
    <row r="143" spans="1:12" ht="22.5" x14ac:dyDescent="0.2">
      <c r="A143" s="2537">
        <v>100</v>
      </c>
      <c r="B143" s="2485" t="s">
        <v>172</v>
      </c>
      <c r="C143" s="2556">
        <v>5620041509</v>
      </c>
      <c r="D143" s="1660" t="s">
        <v>1002</v>
      </c>
      <c r="E143" s="2538"/>
      <c r="F143" s="2539">
        <v>0</v>
      </c>
      <c r="G143" s="2561" t="s">
        <v>1803</v>
      </c>
      <c r="H143" s="2416"/>
    </row>
    <row r="144" spans="1:12" ht="22.5" x14ac:dyDescent="0.2">
      <c r="A144" s="2540"/>
      <c r="B144" s="2485" t="s">
        <v>172</v>
      </c>
      <c r="C144" s="2556">
        <v>5620041509</v>
      </c>
      <c r="D144" s="1660" t="s">
        <v>1003</v>
      </c>
      <c r="E144" s="2566"/>
      <c r="F144" s="2532"/>
      <c r="G144" s="2590"/>
      <c r="H144" s="2416"/>
    </row>
    <row r="145" spans="1:9" ht="22.5" x14ac:dyDescent="0.2">
      <c r="A145" s="2544">
        <v>100</v>
      </c>
      <c r="B145" s="2467" t="s">
        <v>172</v>
      </c>
      <c r="C145" s="2559">
        <v>5620051502</v>
      </c>
      <c r="D145" s="3121" t="s">
        <v>1004</v>
      </c>
      <c r="E145" s="2547"/>
      <c r="F145" s="2548">
        <v>0</v>
      </c>
      <c r="G145" s="2568" t="s">
        <v>1803</v>
      </c>
      <c r="H145" s="2416"/>
    </row>
    <row r="146" spans="1:9" ht="22.5" x14ac:dyDescent="0.2">
      <c r="A146" s="2540"/>
      <c r="B146" s="2485" t="s">
        <v>172</v>
      </c>
      <c r="C146" s="2556">
        <v>5620051502</v>
      </c>
      <c r="D146" s="1660" t="s">
        <v>1005</v>
      </c>
      <c r="E146" s="2566"/>
      <c r="F146" s="2532"/>
      <c r="G146" s="2590"/>
      <c r="H146" s="2416"/>
    </row>
    <row r="147" spans="1:9" ht="45" x14ac:dyDescent="0.2">
      <c r="A147" s="2588">
        <v>200</v>
      </c>
      <c r="B147" s="2485" t="s">
        <v>172</v>
      </c>
      <c r="C147" s="2556">
        <v>5620061501</v>
      </c>
      <c r="D147" s="1660" t="s">
        <v>1012</v>
      </c>
      <c r="E147" s="2589">
        <v>2000</v>
      </c>
      <c r="F147" s="2539">
        <v>2000</v>
      </c>
      <c r="G147" s="2561" t="s">
        <v>2096</v>
      </c>
      <c r="H147" s="2416"/>
      <c r="I147" s="2534"/>
    </row>
    <row r="148" spans="1:9" ht="22.5" x14ac:dyDescent="0.2">
      <c r="A148" s="2588"/>
      <c r="B148" s="2485" t="s">
        <v>172</v>
      </c>
      <c r="C148" s="2556">
        <v>5620061501</v>
      </c>
      <c r="D148" s="1660" t="s">
        <v>1013</v>
      </c>
      <c r="E148" s="2589"/>
      <c r="F148" s="2542"/>
      <c r="G148" s="2561"/>
      <c r="H148" s="2416"/>
    </row>
    <row r="149" spans="1:9" ht="22.5" x14ac:dyDescent="0.2">
      <c r="A149" s="2537">
        <v>100</v>
      </c>
      <c r="B149" s="2485" t="s">
        <v>172</v>
      </c>
      <c r="C149" s="2556">
        <v>5620061908</v>
      </c>
      <c r="D149" s="1660" t="s">
        <v>1006</v>
      </c>
      <c r="E149" s="2538"/>
      <c r="F149" s="2539">
        <v>0</v>
      </c>
      <c r="G149" s="2561" t="s">
        <v>2076</v>
      </c>
      <c r="H149" s="2416"/>
    </row>
    <row r="150" spans="1:9" ht="22.5" x14ac:dyDescent="0.2">
      <c r="A150" s="2537"/>
      <c r="B150" s="2485" t="s">
        <v>172</v>
      </c>
      <c r="C150" s="2556">
        <v>5620061908</v>
      </c>
      <c r="D150" s="1660" t="s">
        <v>1007</v>
      </c>
      <c r="E150" s="2538"/>
      <c r="F150" s="2563"/>
      <c r="G150" s="2561"/>
      <c r="H150" s="2416"/>
    </row>
    <row r="151" spans="1:9" ht="22.5" x14ac:dyDescent="0.2">
      <c r="A151" s="2588">
        <v>300</v>
      </c>
      <c r="B151" s="2485" t="s">
        <v>172</v>
      </c>
      <c r="C151" s="2556">
        <v>5620071519</v>
      </c>
      <c r="D151" s="1660" t="s">
        <v>1014</v>
      </c>
      <c r="E151" s="2589">
        <v>2000</v>
      </c>
      <c r="F151" s="2539">
        <v>2000</v>
      </c>
      <c r="G151" s="2561"/>
      <c r="H151" s="2534"/>
    </row>
    <row r="152" spans="1:9" ht="22.5" x14ac:dyDescent="0.2">
      <c r="A152" s="2588"/>
      <c r="B152" s="2485" t="s">
        <v>172</v>
      </c>
      <c r="C152" s="2556">
        <v>5620071519</v>
      </c>
      <c r="D152" s="1660" t="s">
        <v>1015</v>
      </c>
      <c r="E152" s="2589"/>
      <c r="F152" s="2542"/>
      <c r="G152" s="2561"/>
      <c r="H152" s="2416"/>
    </row>
    <row r="153" spans="1:9" ht="33.75" x14ac:dyDescent="0.2">
      <c r="A153" s="2537">
        <v>100</v>
      </c>
      <c r="B153" s="2485" t="s">
        <v>172</v>
      </c>
      <c r="C153" s="2556">
        <v>5620081520</v>
      </c>
      <c r="D153" s="1659" t="s">
        <v>1182</v>
      </c>
      <c r="E153" s="2538">
        <v>3000</v>
      </c>
      <c r="F153" s="2539">
        <v>3000</v>
      </c>
      <c r="G153" s="2561" t="s">
        <v>2296</v>
      </c>
      <c r="H153" s="2575"/>
      <c r="I153" s="2534"/>
    </row>
    <row r="154" spans="1:9" ht="22.5" x14ac:dyDescent="0.2">
      <c r="A154" s="2567"/>
      <c r="B154" s="2485" t="s">
        <v>172</v>
      </c>
      <c r="C154" s="2556">
        <v>5620081520</v>
      </c>
      <c r="D154" s="1659" t="s">
        <v>1183</v>
      </c>
      <c r="E154" s="2541"/>
      <c r="F154" s="2542"/>
      <c r="G154" s="2561"/>
      <c r="H154" s="2416"/>
      <c r="I154" s="2534"/>
    </row>
    <row r="155" spans="1:9" ht="22.5" x14ac:dyDescent="0.2">
      <c r="A155" s="2544">
        <v>2430</v>
      </c>
      <c r="B155" s="2467" t="s">
        <v>172</v>
      </c>
      <c r="C155" s="2559">
        <v>5620091520</v>
      </c>
      <c r="D155" s="2580" t="s">
        <v>1184</v>
      </c>
      <c r="E155" s="2547">
        <v>100</v>
      </c>
      <c r="F155" s="2548">
        <v>100</v>
      </c>
      <c r="G155" s="2568" t="s">
        <v>2078</v>
      </c>
      <c r="H155" s="2416"/>
      <c r="I155" s="2534"/>
    </row>
    <row r="156" spans="1:9" ht="22.5" x14ac:dyDescent="0.2">
      <c r="A156" s="2540">
        <v>1470</v>
      </c>
      <c r="B156" s="2485" t="s">
        <v>172</v>
      </c>
      <c r="C156" s="2556">
        <v>5620091520</v>
      </c>
      <c r="D156" s="1659" t="s">
        <v>1185</v>
      </c>
      <c r="E156" s="2566"/>
      <c r="F156" s="2542"/>
      <c r="G156" s="2561"/>
      <c r="H156" s="2416"/>
      <c r="I156" s="2534"/>
    </row>
    <row r="157" spans="1:9" ht="33" customHeight="1" x14ac:dyDescent="0.2">
      <c r="A157" s="2537">
        <v>300</v>
      </c>
      <c r="B157" s="2485" t="s">
        <v>172</v>
      </c>
      <c r="C157" s="2530">
        <v>5620101505</v>
      </c>
      <c r="D157" s="1659" t="s">
        <v>1178</v>
      </c>
      <c r="E157" s="2538">
        <v>4000</v>
      </c>
      <c r="F157" s="2539">
        <v>4000</v>
      </c>
      <c r="G157" s="2561" t="s">
        <v>2097</v>
      </c>
      <c r="H157" s="2565"/>
      <c r="I157" s="2534"/>
    </row>
    <row r="158" spans="1:9" ht="21.75" customHeight="1" x14ac:dyDescent="0.2">
      <c r="A158" s="2567"/>
      <c r="B158" s="2485" t="s">
        <v>172</v>
      </c>
      <c r="C158" s="2530">
        <v>5620101505</v>
      </c>
      <c r="D158" s="1659" t="s">
        <v>1179</v>
      </c>
      <c r="E158" s="2541"/>
      <c r="F158" s="2542"/>
      <c r="G158" s="2561"/>
      <c r="H158" s="2416"/>
    </row>
    <row r="159" spans="1:9" ht="22.5" x14ac:dyDescent="0.2">
      <c r="A159" s="2544">
        <v>500</v>
      </c>
      <c r="B159" s="2485" t="s">
        <v>172</v>
      </c>
      <c r="C159" s="2545">
        <v>5620111505</v>
      </c>
      <c r="D159" s="2580" t="s">
        <v>1180</v>
      </c>
      <c r="E159" s="2547">
        <v>7000</v>
      </c>
      <c r="F159" s="2548">
        <v>7000</v>
      </c>
      <c r="G159" s="2591"/>
      <c r="H159" s="2416"/>
    </row>
    <row r="160" spans="1:9" ht="22.5" x14ac:dyDescent="0.2">
      <c r="A160" s="2567"/>
      <c r="B160" s="2485" t="s">
        <v>172</v>
      </c>
      <c r="C160" s="2545">
        <v>5620111505</v>
      </c>
      <c r="D160" s="1659" t="s">
        <v>1181</v>
      </c>
      <c r="E160" s="2541"/>
      <c r="F160" s="2542"/>
      <c r="G160" s="2561"/>
      <c r="H160" s="2416"/>
    </row>
    <row r="161" spans="1:12" ht="22.5" x14ac:dyDescent="0.2">
      <c r="A161" s="2537">
        <v>1000</v>
      </c>
      <c r="B161" s="2485" t="s">
        <v>172</v>
      </c>
      <c r="C161" s="2556">
        <v>5620121514</v>
      </c>
      <c r="D161" s="1659" t="s">
        <v>2098</v>
      </c>
      <c r="E161" s="2538">
        <v>2350</v>
      </c>
      <c r="F161" s="2539">
        <v>2350</v>
      </c>
      <c r="G161" s="2592"/>
      <c r="H161" s="2416"/>
    </row>
    <row r="162" spans="1:12" ht="22.5" x14ac:dyDescent="0.2">
      <c r="A162" s="2540"/>
      <c r="B162" s="2485" t="s">
        <v>172</v>
      </c>
      <c r="C162" s="2556">
        <v>5620121514</v>
      </c>
      <c r="D162" s="1659" t="s">
        <v>2099</v>
      </c>
      <c r="E162" s="2566"/>
      <c r="F162" s="2542"/>
      <c r="G162" s="2592"/>
      <c r="H162" s="2416"/>
    </row>
    <row r="163" spans="1:12" ht="33.75" customHeight="1" x14ac:dyDescent="0.2">
      <c r="A163" s="2593">
        <v>0</v>
      </c>
      <c r="B163" s="2485" t="s">
        <v>172</v>
      </c>
      <c r="C163" s="2594">
        <v>5620171514</v>
      </c>
      <c r="D163" s="2546" t="s">
        <v>2100</v>
      </c>
      <c r="E163" s="2595">
        <v>1100</v>
      </c>
      <c r="F163" s="2596">
        <v>1100</v>
      </c>
      <c r="G163" s="2592"/>
      <c r="H163" s="2416"/>
    </row>
    <row r="164" spans="1:12" ht="22.5" customHeight="1" x14ac:dyDescent="0.2">
      <c r="A164" s="2597"/>
      <c r="B164" s="2485" t="s">
        <v>172</v>
      </c>
      <c r="C164" s="2594">
        <v>5620171514</v>
      </c>
      <c r="D164" s="2546" t="s">
        <v>2101</v>
      </c>
      <c r="E164" s="2598"/>
      <c r="F164" s="2599"/>
      <c r="G164" s="2592"/>
      <c r="H164" s="2416"/>
    </row>
    <row r="165" spans="1:12" ht="22.5" x14ac:dyDescent="0.2">
      <c r="A165" s="2593">
        <v>1000</v>
      </c>
      <c r="B165" s="2485" t="s">
        <v>172</v>
      </c>
      <c r="C165" s="2556">
        <v>5620131502</v>
      </c>
      <c r="D165" s="1659" t="s">
        <v>2102</v>
      </c>
      <c r="E165" s="2595">
        <v>2700</v>
      </c>
      <c r="F165" s="2596">
        <v>2700</v>
      </c>
      <c r="G165" s="2592"/>
      <c r="H165" s="2416"/>
    </row>
    <row r="166" spans="1:12" s="2489" customFormat="1" ht="22.5" x14ac:dyDescent="0.2">
      <c r="A166" s="2529"/>
      <c r="B166" s="2485" t="s">
        <v>172</v>
      </c>
      <c r="C166" s="2556">
        <v>5620131502</v>
      </c>
      <c r="D166" s="1659" t="s">
        <v>2103</v>
      </c>
      <c r="E166" s="2531"/>
      <c r="F166" s="2542"/>
      <c r="G166" s="2600"/>
    </row>
    <row r="167" spans="1:12" s="2489" customFormat="1" ht="22.5" x14ac:dyDescent="0.2">
      <c r="A167" s="2570">
        <v>0</v>
      </c>
      <c r="B167" s="2485" t="s">
        <v>172</v>
      </c>
      <c r="C167" s="2571">
        <v>6620220000</v>
      </c>
      <c r="D167" s="1353" t="s">
        <v>2104</v>
      </c>
      <c r="E167" s="2601">
        <v>4000</v>
      </c>
      <c r="F167" s="2573">
        <v>4000</v>
      </c>
      <c r="G167" s="2578"/>
    </row>
    <row r="168" spans="1:12" s="2489" customFormat="1" ht="22.5" x14ac:dyDescent="0.2">
      <c r="A168" s="2576"/>
      <c r="B168" s="2485" t="s">
        <v>172</v>
      </c>
      <c r="C168" s="2571">
        <v>6620220000</v>
      </c>
      <c r="D168" s="1353" t="s">
        <v>2105</v>
      </c>
      <c r="E168" s="2572"/>
      <c r="F168" s="2577"/>
      <c r="G168" s="2578"/>
    </row>
    <row r="169" spans="1:12" s="2489" customFormat="1" ht="22.5" x14ac:dyDescent="0.2">
      <c r="A169" s="2570">
        <v>0</v>
      </c>
      <c r="B169" s="2485" t="s">
        <v>172</v>
      </c>
      <c r="C169" s="2571">
        <v>6620230000</v>
      </c>
      <c r="D169" s="1353" t="s">
        <v>2106</v>
      </c>
      <c r="E169" s="2601">
        <v>4000</v>
      </c>
      <c r="F169" s="2573">
        <v>4000</v>
      </c>
      <c r="G169" s="2578"/>
    </row>
    <row r="170" spans="1:12" s="2489" customFormat="1" ht="28.5" customHeight="1" x14ac:dyDescent="0.2">
      <c r="A170" s="2576"/>
      <c r="B170" s="2485" t="s">
        <v>172</v>
      </c>
      <c r="C170" s="2571">
        <v>6620230000</v>
      </c>
      <c r="D170" s="1353" t="s">
        <v>2107</v>
      </c>
      <c r="E170" s="2572"/>
      <c r="F170" s="2577"/>
      <c r="G170" s="2578"/>
    </row>
    <row r="171" spans="1:12" ht="56.25" x14ac:dyDescent="0.2">
      <c r="A171" s="2544">
        <v>852</v>
      </c>
      <c r="B171" s="2467" t="s">
        <v>172</v>
      </c>
      <c r="C171" s="2559">
        <v>7620011705</v>
      </c>
      <c r="D171" s="2580" t="s">
        <v>1130</v>
      </c>
      <c r="E171" s="2547"/>
      <c r="F171" s="2602">
        <v>0</v>
      </c>
      <c r="G171" s="3238" t="s">
        <v>2108</v>
      </c>
      <c r="H171" s="2416"/>
      <c r="K171" s="2603"/>
      <c r="L171" s="2603"/>
    </row>
    <row r="172" spans="1:12" ht="24" customHeight="1" x14ac:dyDescent="0.2">
      <c r="A172" s="2540">
        <v>4148</v>
      </c>
      <c r="B172" s="2485" t="s">
        <v>172</v>
      </c>
      <c r="C172" s="2556">
        <v>7620011705</v>
      </c>
      <c r="D172" s="1659" t="s">
        <v>1131</v>
      </c>
      <c r="E172" s="2531"/>
      <c r="F172" s="2563"/>
      <c r="G172" s="2561"/>
      <c r="H172" s="2416"/>
      <c r="K172" s="2603"/>
      <c r="L172" s="2603"/>
    </row>
    <row r="173" spans="1:12" s="2489" customFormat="1" ht="12.75" thickBot="1" x14ac:dyDescent="0.25">
      <c r="A173" s="2416"/>
      <c r="B173" s="585"/>
      <c r="C173" s="586"/>
      <c r="D173" s="587"/>
      <c r="E173" s="2446"/>
      <c r="F173" s="2446"/>
      <c r="G173" s="2429" t="s">
        <v>165</v>
      </c>
      <c r="K173" s="3115"/>
      <c r="L173" s="3116"/>
    </row>
    <row r="174" spans="1:12" s="2489" customFormat="1" ht="12" x14ac:dyDescent="0.2">
      <c r="A174" s="3332" t="s">
        <v>1453</v>
      </c>
      <c r="B174" s="3493" t="s">
        <v>171</v>
      </c>
      <c r="C174" s="3495" t="s">
        <v>816</v>
      </c>
      <c r="D174" s="3497" t="s">
        <v>144</v>
      </c>
      <c r="E174" s="3499" t="s">
        <v>1568</v>
      </c>
      <c r="F174" s="3342" t="s">
        <v>1454</v>
      </c>
      <c r="G174" s="3373" t="s">
        <v>186</v>
      </c>
      <c r="K174" s="3115"/>
      <c r="L174" s="3116"/>
    </row>
    <row r="175" spans="1:12" s="2489" customFormat="1" ht="12.75" thickBot="1" x14ac:dyDescent="0.25">
      <c r="A175" s="3333"/>
      <c r="B175" s="3494"/>
      <c r="C175" s="3496"/>
      <c r="D175" s="3498"/>
      <c r="E175" s="3500"/>
      <c r="F175" s="3343"/>
      <c r="G175" s="3374"/>
      <c r="K175" s="3115"/>
      <c r="L175" s="3116"/>
    </row>
    <row r="176" spans="1:12" s="2483" customFormat="1" ht="12.75" thickBot="1" x14ac:dyDescent="0.25">
      <c r="A176" s="3118" t="s">
        <v>261</v>
      </c>
      <c r="B176" s="2435" t="s">
        <v>172</v>
      </c>
      <c r="C176" s="2447" t="s">
        <v>169</v>
      </c>
      <c r="D176" s="2436" t="s">
        <v>174</v>
      </c>
      <c r="E176" s="3117" t="s">
        <v>261</v>
      </c>
      <c r="F176" s="3117" t="s">
        <v>261</v>
      </c>
      <c r="G176" s="2521" t="s">
        <v>167</v>
      </c>
      <c r="K176" s="3119"/>
      <c r="L176" s="3120"/>
    </row>
    <row r="177" spans="1:12" ht="72.75" customHeight="1" x14ac:dyDescent="0.2">
      <c r="A177" s="2579">
        <v>1300</v>
      </c>
      <c r="B177" s="2467" t="s">
        <v>172</v>
      </c>
      <c r="C177" s="2559">
        <v>7620021702</v>
      </c>
      <c r="D177" s="2580" t="s">
        <v>1132</v>
      </c>
      <c r="E177" s="2581">
        <v>10000</v>
      </c>
      <c r="F177" s="2582">
        <v>22600</v>
      </c>
      <c r="G177" s="2568" t="s">
        <v>2284</v>
      </c>
      <c r="H177" s="2575"/>
      <c r="I177" s="2534"/>
      <c r="J177" s="2534"/>
      <c r="K177" s="2603"/>
      <c r="L177" s="2603"/>
    </row>
    <row r="178" spans="1:12" ht="22.5" x14ac:dyDescent="0.2">
      <c r="A178" s="2540">
        <v>11700</v>
      </c>
      <c r="B178" s="2485" t="s">
        <v>172</v>
      </c>
      <c r="C178" s="2556">
        <v>7620021702</v>
      </c>
      <c r="D178" s="1659" t="s">
        <v>1133</v>
      </c>
      <c r="E178" s="2589"/>
      <c r="F178" s="2586"/>
      <c r="G178" s="2561"/>
      <c r="H178" s="2416"/>
      <c r="K178" s="2603"/>
      <c r="L178" s="2603"/>
    </row>
    <row r="179" spans="1:12" ht="70.5" customHeight="1" x14ac:dyDescent="0.2">
      <c r="A179" s="2544">
        <v>660</v>
      </c>
      <c r="B179" s="2606" t="s">
        <v>172</v>
      </c>
      <c r="C179" s="2559">
        <v>7620041701</v>
      </c>
      <c r="D179" s="3121" t="s">
        <v>1010</v>
      </c>
      <c r="E179" s="2547">
        <v>400</v>
      </c>
      <c r="F179" s="2602">
        <v>2650</v>
      </c>
      <c r="G179" s="2568" t="s">
        <v>2285</v>
      </c>
      <c r="H179" s="2458"/>
      <c r="I179" s="2534"/>
      <c r="J179" s="2534"/>
    </row>
    <row r="180" spans="1:12" ht="22.5" x14ac:dyDescent="0.2">
      <c r="A180" s="2604">
        <v>5940</v>
      </c>
      <c r="B180" s="2478" t="s">
        <v>172</v>
      </c>
      <c r="C180" s="2556">
        <v>7620041701</v>
      </c>
      <c r="D180" s="1660" t="s">
        <v>1011</v>
      </c>
      <c r="E180" s="2605"/>
      <c r="F180" s="592"/>
      <c r="G180" s="714"/>
      <c r="H180" s="2416"/>
    </row>
    <row r="181" spans="1:12" ht="22.5" x14ac:dyDescent="0.2">
      <c r="A181" s="2537">
        <v>1000</v>
      </c>
      <c r="B181" s="2485" t="s">
        <v>172</v>
      </c>
      <c r="C181" s="2556">
        <v>7620051704</v>
      </c>
      <c r="D181" s="1659" t="s">
        <v>2109</v>
      </c>
      <c r="E181" s="2538">
        <v>2100</v>
      </c>
      <c r="F181" s="590">
        <v>2100</v>
      </c>
      <c r="G181" s="714"/>
      <c r="H181" s="2416"/>
    </row>
    <row r="182" spans="1:12" ht="22.5" x14ac:dyDescent="0.2">
      <c r="A182" s="2604"/>
      <c r="B182" s="2467" t="s">
        <v>172</v>
      </c>
      <c r="C182" s="2559">
        <v>7620051704</v>
      </c>
      <c r="D182" s="2580" t="s">
        <v>2110</v>
      </c>
      <c r="E182" s="2605"/>
      <c r="F182" s="1608"/>
      <c r="G182" s="715"/>
      <c r="H182" s="2416"/>
    </row>
    <row r="183" spans="1:12" s="2489" customFormat="1" ht="22.5" x14ac:dyDescent="0.2">
      <c r="A183" s="2544">
        <v>10</v>
      </c>
      <c r="B183" s="2606" t="s">
        <v>172</v>
      </c>
      <c r="C183" s="2545">
        <v>7620061702</v>
      </c>
      <c r="D183" s="1359" t="s">
        <v>1442</v>
      </c>
      <c r="E183" s="2547">
        <v>200</v>
      </c>
      <c r="F183" s="2602">
        <v>200</v>
      </c>
      <c r="G183" s="2607"/>
      <c r="H183" s="2483"/>
    </row>
    <row r="184" spans="1:12" s="2489" customFormat="1" ht="22.5" x14ac:dyDescent="0.2">
      <c r="A184" s="2567"/>
      <c r="B184" s="2478" t="s">
        <v>172</v>
      </c>
      <c r="C184" s="2530">
        <v>7620061702</v>
      </c>
      <c r="D184" s="1360" t="s">
        <v>1443</v>
      </c>
      <c r="E184" s="2541"/>
      <c r="F184" s="1608"/>
      <c r="G184" s="2587"/>
    </row>
    <row r="185" spans="1:12" s="2489" customFormat="1" ht="45" x14ac:dyDescent="0.2">
      <c r="A185" s="2537">
        <v>10</v>
      </c>
      <c r="B185" s="2478" t="s">
        <v>172</v>
      </c>
      <c r="C185" s="2530">
        <v>7620071702</v>
      </c>
      <c r="D185" s="1360" t="s">
        <v>1444</v>
      </c>
      <c r="E185" s="2538"/>
      <c r="F185" s="1608"/>
      <c r="G185" s="2587" t="s">
        <v>2111</v>
      </c>
    </row>
    <row r="186" spans="1:12" s="2489" customFormat="1" ht="22.5" x14ac:dyDescent="0.2">
      <c r="A186" s="2567"/>
      <c r="B186" s="2485" t="s">
        <v>172</v>
      </c>
      <c r="C186" s="2530">
        <v>7620071702</v>
      </c>
      <c r="D186" s="1360" t="s">
        <v>1445</v>
      </c>
      <c r="E186" s="2566"/>
      <c r="F186" s="1608"/>
      <c r="G186" s="2587"/>
      <c r="K186" s="2416"/>
      <c r="L186" s="2416"/>
    </row>
    <row r="187" spans="1:12" s="2489" customFormat="1" ht="33.75" x14ac:dyDescent="0.2">
      <c r="A187" s="2544">
        <v>0</v>
      </c>
      <c r="B187" s="2485" t="s">
        <v>172</v>
      </c>
      <c r="C187" s="2545">
        <v>8620151448</v>
      </c>
      <c r="D187" s="1353" t="s">
        <v>1596</v>
      </c>
      <c r="E187" s="2547">
        <v>100</v>
      </c>
      <c r="F187" s="2602">
        <v>200</v>
      </c>
      <c r="G187" s="2533" t="s">
        <v>2112</v>
      </c>
      <c r="K187" s="2416"/>
      <c r="L187" s="2416"/>
    </row>
    <row r="188" spans="1:12" s="2489" customFormat="1" ht="22.5" x14ac:dyDescent="0.2">
      <c r="A188" s="2608"/>
      <c r="B188" s="2485" t="s">
        <v>172</v>
      </c>
      <c r="C188" s="2545">
        <v>8620151448</v>
      </c>
      <c r="D188" s="1353" t="s">
        <v>1597</v>
      </c>
      <c r="E188" s="2605"/>
      <c r="F188" s="1608"/>
      <c r="G188" s="2543"/>
      <c r="K188" s="2416"/>
      <c r="L188" s="2416"/>
    </row>
    <row r="189" spans="1:12" s="2489" customFormat="1" ht="22.5" x14ac:dyDescent="0.2">
      <c r="A189" s="2544">
        <v>0</v>
      </c>
      <c r="B189" s="2485" t="s">
        <v>172</v>
      </c>
      <c r="C189" s="2545">
        <v>8620161448</v>
      </c>
      <c r="D189" s="1353" t="s">
        <v>1598</v>
      </c>
      <c r="E189" s="2547">
        <v>1400</v>
      </c>
      <c r="F189" s="2602">
        <v>1400</v>
      </c>
      <c r="G189" s="2543"/>
      <c r="K189" s="2416"/>
      <c r="L189" s="2416"/>
    </row>
    <row r="190" spans="1:12" s="2489" customFormat="1" ht="22.5" x14ac:dyDescent="0.2">
      <c r="A190" s="2608"/>
      <c r="B190" s="2485" t="s">
        <v>172</v>
      </c>
      <c r="C190" s="2545">
        <v>8620161448</v>
      </c>
      <c r="D190" s="1353" t="s">
        <v>1599</v>
      </c>
      <c r="E190" s="2605"/>
      <c r="F190" s="2609"/>
      <c r="G190" s="2543"/>
      <c r="K190" s="2416"/>
      <c r="L190" s="2416"/>
    </row>
    <row r="191" spans="1:12" ht="22.5" x14ac:dyDescent="0.2">
      <c r="A191" s="2544">
        <v>1500</v>
      </c>
      <c r="B191" s="2606" t="s">
        <v>172</v>
      </c>
      <c r="C191" s="2559">
        <v>9620051907</v>
      </c>
      <c r="D191" s="2580" t="s">
        <v>2113</v>
      </c>
      <c r="E191" s="2547">
        <v>3900</v>
      </c>
      <c r="F191" s="2602">
        <v>3900</v>
      </c>
      <c r="G191" s="1358" t="s">
        <v>2114</v>
      </c>
      <c r="H191" s="2416"/>
    </row>
    <row r="192" spans="1:12" ht="22.5" x14ac:dyDescent="0.2">
      <c r="A192" s="2540"/>
      <c r="B192" s="2485" t="s">
        <v>172</v>
      </c>
      <c r="C192" s="2556">
        <v>9620051907</v>
      </c>
      <c r="D192" s="1659" t="s">
        <v>2115</v>
      </c>
      <c r="E192" s="2566"/>
      <c r="F192" s="592"/>
      <c r="G192" s="1609"/>
      <c r="H192" s="2416"/>
    </row>
    <row r="193" spans="1:12" ht="22.5" x14ac:dyDescent="0.2">
      <c r="A193" s="2544">
        <v>1000</v>
      </c>
      <c r="B193" s="2606" t="s">
        <v>172</v>
      </c>
      <c r="C193" s="2559">
        <v>9620061907</v>
      </c>
      <c r="D193" s="1357" t="s">
        <v>1440</v>
      </c>
      <c r="E193" s="2547">
        <v>1800</v>
      </c>
      <c r="F193" s="2610">
        <v>1800</v>
      </c>
      <c r="G193" s="1358"/>
      <c r="H193" s="2416"/>
      <c r="I193" s="2534"/>
    </row>
    <row r="194" spans="1:12" ht="22.5" x14ac:dyDescent="0.2">
      <c r="A194" s="2540"/>
      <c r="B194" s="2485" t="s">
        <v>172</v>
      </c>
      <c r="C194" s="2556">
        <v>9620061907</v>
      </c>
      <c r="D194" s="2611" t="s">
        <v>1441</v>
      </c>
      <c r="E194" s="2566"/>
      <c r="F194" s="592"/>
      <c r="G194" s="714"/>
      <c r="H194" s="2416"/>
    </row>
    <row r="195" spans="1:12" ht="48.75" customHeight="1" x14ac:dyDescent="0.2">
      <c r="A195" s="2612">
        <v>110000</v>
      </c>
      <c r="B195" s="2467" t="s">
        <v>172</v>
      </c>
      <c r="C195" s="2559">
        <v>14620020000</v>
      </c>
      <c r="D195" s="2613" t="s">
        <v>1016</v>
      </c>
      <c r="E195" s="2614">
        <v>86000</v>
      </c>
      <c r="F195" s="2615">
        <v>86000</v>
      </c>
      <c r="G195" s="2616" t="s">
        <v>2286</v>
      </c>
      <c r="H195" s="2416"/>
      <c r="K195" s="2489"/>
      <c r="L195" s="2489"/>
    </row>
    <row r="196" spans="1:12" ht="23.25" thickBot="1" x14ac:dyDescent="0.25">
      <c r="A196" s="2617">
        <v>30000</v>
      </c>
      <c r="B196" s="2618" t="s">
        <v>172</v>
      </c>
      <c r="C196" s="2619">
        <v>14620020000</v>
      </c>
      <c r="D196" s="1644" t="s">
        <v>1017</v>
      </c>
      <c r="E196" s="2620"/>
      <c r="F196" s="2621"/>
      <c r="G196" s="2622"/>
      <c r="H196" s="2416"/>
      <c r="K196" s="2489"/>
      <c r="L196" s="2489"/>
    </row>
    <row r="197" spans="1:12" x14ac:dyDescent="0.2">
      <c r="A197" s="2623"/>
      <c r="B197" s="2624"/>
      <c r="C197" s="2625"/>
      <c r="D197" s="1748"/>
      <c r="E197" s="2623"/>
      <c r="F197" s="2623"/>
      <c r="G197" s="2626"/>
      <c r="H197" s="2416"/>
      <c r="K197" s="2489"/>
      <c r="L197" s="2489"/>
    </row>
    <row r="198" spans="1:12" s="2489" customFormat="1" x14ac:dyDescent="0.2">
      <c r="A198" s="3501"/>
      <c r="B198" s="3501"/>
      <c r="C198" s="3501"/>
      <c r="D198" s="2627"/>
      <c r="E198" s="2416"/>
      <c r="F198" s="2458"/>
      <c r="G198" s="2502"/>
      <c r="K198" s="2416"/>
      <c r="L198" s="2416"/>
    </row>
    <row r="199" spans="1:12" s="2489" customFormat="1" ht="12.75" x14ac:dyDescent="0.2">
      <c r="A199" s="2628"/>
      <c r="B199" s="2628"/>
      <c r="C199" s="2628"/>
      <c r="D199" s="2416"/>
      <c r="E199" s="2416"/>
      <c r="F199" s="1612"/>
      <c r="G199" s="2502"/>
      <c r="K199" s="2416"/>
      <c r="L199" s="2416"/>
    </row>
    <row r="200" spans="1:12" s="2489" customFormat="1" x14ac:dyDescent="0.2">
      <c r="C200" s="2499"/>
      <c r="K200" s="2416"/>
      <c r="L200" s="2416"/>
    </row>
    <row r="201" spans="1:12" s="2489" customFormat="1" x14ac:dyDescent="0.2">
      <c r="C201" s="2499"/>
      <c r="K201" s="2416"/>
      <c r="L201" s="2416"/>
    </row>
    <row r="202" spans="1:12" s="2489" customFormat="1" ht="11.25" customHeight="1" x14ac:dyDescent="0.2">
      <c r="C202" s="2499"/>
      <c r="K202" s="2416"/>
      <c r="L202" s="2416"/>
    </row>
    <row r="203" spans="1:12" s="2489" customFormat="1" ht="20.25" customHeight="1" x14ac:dyDescent="0.2">
      <c r="C203" s="2499"/>
      <c r="K203" s="2416"/>
      <c r="L203" s="2416"/>
    </row>
    <row r="204" spans="1:12" s="2489" customFormat="1" x14ac:dyDescent="0.2">
      <c r="C204" s="2499"/>
      <c r="K204" s="2416"/>
      <c r="L204" s="2416"/>
    </row>
    <row r="205" spans="1:12" x14ac:dyDescent="0.2">
      <c r="B205" s="2416"/>
      <c r="H205" s="2416"/>
    </row>
    <row r="206" spans="1:12" x14ac:dyDescent="0.2">
      <c r="B206" s="2416"/>
      <c r="H206" s="2416"/>
    </row>
    <row r="207" spans="1:12" x14ac:dyDescent="0.2">
      <c r="B207" s="2416"/>
      <c r="H207" s="2416"/>
    </row>
    <row r="208" spans="1:12" x14ac:dyDescent="0.2">
      <c r="B208" s="2416"/>
      <c r="H208" s="2416"/>
    </row>
    <row r="209" spans="2:8" x14ac:dyDescent="0.2">
      <c r="B209" s="2416"/>
      <c r="H209" s="2416"/>
    </row>
    <row r="210" spans="2:8" x14ac:dyDescent="0.2">
      <c r="B210" s="2416"/>
      <c r="H210" s="2416"/>
    </row>
    <row r="211" spans="2:8" x14ac:dyDescent="0.2">
      <c r="B211" s="2416"/>
      <c r="H211" s="2416"/>
    </row>
    <row r="212" spans="2:8" x14ac:dyDescent="0.2">
      <c r="B212" s="2416"/>
      <c r="H212" s="2416"/>
    </row>
    <row r="213" spans="2:8" x14ac:dyDescent="0.2">
      <c r="B213" s="2416"/>
      <c r="H213" s="2416"/>
    </row>
    <row r="214" spans="2:8" x14ac:dyDescent="0.2">
      <c r="B214" s="2416"/>
      <c r="H214" s="2416"/>
    </row>
    <row r="215" spans="2:8" x14ac:dyDescent="0.2">
      <c r="B215" s="2416"/>
      <c r="H215" s="2416"/>
    </row>
    <row r="216" spans="2:8" x14ac:dyDescent="0.2">
      <c r="B216" s="2416"/>
      <c r="H216" s="2416"/>
    </row>
    <row r="217" spans="2:8" x14ac:dyDescent="0.2">
      <c r="B217" s="2416"/>
      <c r="H217" s="2416"/>
    </row>
    <row r="218" spans="2:8" x14ac:dyDescent="0.2">
      <c r="B218" s="2416"/>
      <c r="H218" s="2416"/>
    </row>
    <row r="219" spans="2:8" x14ac:dyDescent="0.2">
      <c r="B219" s="2624"/>
      <c r="C219" s="2629"/>
      <c r="D219" s="1731"/>
      <c r="E219" s="2489"/>
      <c r="F219" s="2489"/>
      <c r="G219" s="2489"/>
      <c r="H219" s="2629"/>
    </row>
    <row r="220" spans="2:8" x14ac:dyDescent="0.2">
      <c r="D220" s="2630"/>
    </row>
  </sheetData>
  <mergeCells count="64">
    <mergeCell ref="A1:G1"/>
    <mergeCell ref="A3:G3"/>
    <mergeCell ref="C5:E5"/>
    <mergeCell ref="B7:B8"/>
    <mergeCell ref="C7:C8"/>
    <mergeCell ref="D7:D8"/>
    <mergeCell ref="G32:G33"/>
    <mergeCell ref="A17:A18"/>
    <mergeCell ref="B17:B18"/>
    <mergeCell ref="C17:C18"/>
    <mergeCell ref="D17:D18"/>
    <mergeCell ref="E17:E18"/>
    <mergeCell ref="F17:F18"/>
    <mergeCell ref="G42:G43"/>
    <mergeCell ref="A198:C198"/>
    <mergeCell ref="E7:E8"/>
    <mergeCell ref="A42:A43"/>
    <mergeCell ref="B42:B43"/>
    <mergeCell ref="C42:C43"/>
    <mergeCell ref="D42:D43"/>
    <mergeCell ref="E42:E43"/>
    <mergeCell ref="F42:F43"/>
    <mergeCell ref="G17:G18"/>
    <mergeCell ref="A32:A33"/>
    <mergeCell ref="B32:B33"/>
    <mergeCell ref="C32:C33"/>
    <mergeCell ref="D32:D33"/>
    <mergeCell ref="E32:E33"/>
    <mergeCell ref="F32:F33"/>
    <mergeCell ref="F86:F87"/>
    <mergeCell ref="G86:G87"/>
    <mergeCell ref="A118:A119"/>
    <mergeCell ref="B118:B119"/>
    <mergeCell ref="C118:C119"/>
    <mergeCell ref="D118:D119"/>
    <mergeCell ref="E118:E119"/>
    <mergeCell ref="F118:F119"/>
    <mergeCell ref="G118:G119"/>
    <mergeCell ref="A86:A87"/>
    <mergeCell ref="B86:B87"/>
    <mergeCell ref="C86:C87"/>
    <mergeCell ref="D86:D87"/>
    <mergeCell ref="E86:E87"/>
    <mergeCell ref="A140:A141"/>
    <mergeCell ref="B140:B141"/>
    <mergeCell ref="C140:C141"/>
    <mergeCell ref="D140:D141"/>
    <mergeCell ref="E140:E141"/>
    <mergeCell ref="F50:F51"/>
    <mergeCell ref="G50:G51"/>
    <mergeCell ref="A174:A175"/>
    <mergeCell ref="B174:B175"/>
    <mergeCell ref="C174:C175"/>
    <mergeCell ref="D174:D175"/>
    <mergeCell ref="E174:E175"/>
    <mergeCell ref="F174:F175"/>
    <mergeCell ref="G174:G175"/>
    <mergeCell ref="A50:A51"/>
    <mergeCell ref="B50:B51"/>
    <mergeCell ref="C50:C51"/>
    <mergeCell ref="D50:D51"/>
    <mergeCell ref="E50:E51"/>
    <mergeCell ref="F140:F141"/>
    <mergeCell ref="G140:G141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85" orientation="portrait" r:id="rId1"/>
  <rowBreaks count="5" manualBreakCount="5">
    <brk id="48" max="6" man="1"/>
    <brk id="84" max="6" man="1"/>
    <brk id="116" max="6" man="1"/>
    <brk id="138" max="6" man="1"/>
    <brk id="172" max="6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193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32"/>
    <col min="2" max="2" width="3.5703125" style="482" customWidth="1"/>
    <col min="3" max="3" width="10" style="132" customWidth="1"/>
    <col min="4" max="4" width="49.5703125" style="132" customWidth="1"/>
    <col min="5" max="5" width="10.42578125" style="132" customWidth="1"/>
    <col min="6" max="6" width="10.28515625" style="132" customWidth="1"/>
    <col min="7" max="7" width="16" style="132" customWidth="1"/>
    <col min="8" max="8" width="13.7109375" style="132" customWidth="1"/>
    <col min="9" max="9" width="12.28515625" style="132" customWidth="1"/>
    <col min="10" max="10" width="9.140625" style="132"/>
    <col min="11" max="11" width="9.140625" style="132" customWidth="1"/>
    <col min="12" max="16384" width="9.140625" style="132"/>
  </cols>
  <sheetData>
    <row r="1" spans="1:9" ht="18" x14ac:dyDescent="0.25">
      <c r="A1" s="3282" t="s">
        <v>1516</v>
      </c>
      <c r="B1" s="3282"/>
      <c r="C1" s="3282"/>
      <c r="D1" s="3282"/>
      <c r="E1" s="3282"/>
      <c r="F1" s="3282"/>
      <c r="G1" s="3282"/>
      <c r="H1" s="2247"/>
    </row>
    <row r="2" spans="1:9" x14ac:dyDescent="0.2">
      <c r="F2" s="422"/>
      <c r="G2" s="422"/>
      <c r="H2" s="422"/>
    </row>
    <row r="3" spans="1:9" s="483" customFormat="1" ht="15.75" x14ac:dyDescent="0.2">
      <c r="A3" s="3412" t="s">
        <v>817</v>
      </c>
      <c r="B3" s="3412"/>
      <c r="C3" s="3412"/>
      <c r="D3" s="3412"/>
      <c r="E3" s="3412"/>
      <c r="F3" s="3412"/>
      <c r="G3" s="3412"/>
      <c r="H3" s="756"/>
    </row>
    <row r="4" spans="1:9" s="483" customFormat="1" ht="15.75" x14ac:dyDescent="0.2">
      <c r="B4" s="133"/>
      <c r="C4" s="133"/>
      <c r="D4" s="133"/>
      <c r="E4" s="133"/>
      <c r="F4" s="133"/>
      <c r="G4" s="133"/>
      <c r="H4" s="756"/>
    </row>
    <row r="5" spans="1:9" s="4" customFormat="1" ht="15.75" x14ac:dyDescent="0.2">
      <c r="B5" s="38"/>
      <c r="C5" s="3355" t="s">
        <v>1567</v>
      </c>
      <c r="D5" s="3355"/>
      <c r="E5" s="3355"/>
      <c r="F5" s="2133"/>
      <c r="G5" s="2133"/>
      <c r="H5" s="757"/>
    </row>
    <row r="6" spans="1:9" s="6" customFormat="1" ht="12" thickBot="1" x14ac:dyDescent="0.25">
      <c r="B6" s="5"/>
      <c r="C6" s="5"/>
      <c r="D6" s="5"/>
      <c r="E6" s="8" t="s">
        <v>165</v>
      </c>
      <c r="F6" s="433"/>
      <c r="G6" s="49"/>
      <c r="H6" s="418"/>
    </row>
    <row r="7" spans="1:9" s="10" customFormat="1" ht="12.75" x14ac:dyDescent="0.2">
      <c r="B7" s="3356"/>
      <c r="C7" s="3351" t="s">
        <v>0</v>
      </c>
      <c r="D7" s="3348" t="s">
        <v>1</v>
      </c>
      <c r="E7" s="3342" t="s">
        <v>1577</v>
      </c>
      <c r="F7" s="787"/>
      <c r="G7" s="9"/>
      <c r="H7" s="9"/>
      <c r="I7" s="9"/>
    </row>
    <row r="8" spans="1:9" s="6" customFormat="1" ht="12" thickBot="1" x14ac:dyDescent="0.25">
      <c r="B8" s="3356"/>
      <c r="C8" s="3352"/>
      <c r="D8" s="3350"/>
      <c r="E8" s="3343"/>
      <c r="F8" s="787"/>
      <c r="G8" s="418"/>
      <c r="H8" s="418"/>
    </row>
    <row r="9" spans="1:9" s="6" customFormat="1" ht="12" thickBot="1" x14ac:dyDescent="0.25">
      <c r="B9" s="73"/>
      <c r="C9" s="63" t="s">
        <v>2</v>
      </c>
      <c r="D9" s="56" t="s">
        <v>11</v>
      </c>
      <c r="E9" s="58">
        <f>SUM(E10:E14)</f>
        <v>408196.81</v>
      </c>
      <c r="F9" s="68"/>
      <c r="G9" s="418"/>
      <c r="H9" s="418"/>
    </row>
    <row r="10" spans="1:9" s="14" customFormat="1" ht="12.75" x14ac:dyDescent="0.2">
      <c r="B10" s="485"/>
      <c r="C10" s="487" t="s">
        <v>519</v>
      </c>
      <c r="D10" s="488" t="s">
        <v>520</v>
      </c>
      <c r="E10" s="136">
        <f>F21</f>
        <v>33587.699999999997</v>
      </c>
      <c r="F10" s="786"/>
    </row>
    <row r="11" spans="1:9" s="14" customFormat="1" ht="12.75" x14ac:dyDescent="0.2">
      <c r="B11" s="485"/>
      <c r="C11" s="489" t="s">
        <v>818</v>
      </c>
      <c r="D11" s="490" t="s">
        <v>819</v>
      </c>
      <c r="E11" s="156">
        <f>F52</f>
        <v>331902.5</v>
      </c>
      <c r="F11" s="786"/>
    </row>
    <row r="12" spans="1:9" s="14" customFormat="1" ht="12.75" x14ac:dyDescent="0.2">
      <c r="B12" s="485"/>
      <c r="C12" s="489" t="s">
        <v>4</v>
      </c>
      <c r="D12" s="490" t="s">
        <v>9</v>
      </c>
      <c r="E12" s="135">
        <f>F108</f>
        <v>13010</v>
      </c>
      <c r="F12" s="786"/>
    </row>
    <row r="13" spans="1:9" s="14" customFormat="1" ht="12.75" x14ac:dyDescent="0.2">
      <c r="B13" s="485"/>
      <c r="C13" s="491" t="s">
        <v>6</v>
      </c>
      <c r="D13" s="492" t="s">
        <v>12</v>
      </c>
      <c r="E13" s="137">
        <f>F142</f>
        <v>20850</v>
      </c>
      <c r="F13" s="848"/>
    </row>
    <row r="14" spans="1:9" s="14" customFormat="1" ht="13.5" thickBot="1" x14ac:dyDescent="0.25">
      <c r="B14" s="485"/>
      <c r="C14" s="493" t="s">
        <v>820</v>
      </c>
      <c r="D14" s="494" t="s">
        <v>821</v>
      </c>
      <c r="E14" s="2631">
        <f>F168</f>
        <v>8846.61</v>
      </c>
      <c r="F14" s="848"/>
    </row>
    <row r="15" spans="1:9" s="483" customFormat="1" ht="18" x14ac:dyDescent="0.2">
      <c r="B15" s="495"/>
      <c r="C15" s="139"/>
      <c r="D15" s="139"/>
      <c r="E15" s="139"/>
      <c r="F15" s="2632"/>
      <c r="G15" s="2633"/>
      <c r="H15" s="756"/>
    </row>
    <row r="17" spans="1:11" ht="15.75" x14ac:dyDescent="0.2">
      <c r="B17" s="110" t="s">
        <v>938</v>
      </c>
      <c r="C17" s="110"/>
      <c r="D17" s="110"/>
      <c r="E17" s="110"/>
      <c r="F17" s="110"/>
      <c r="G17" s="110"/>
    </row>
    <row r="18" spans="1:11" ht="12" thickBot="1" x14ac:dyDescent="0.25">
      <c r="B18" s="5"/>
      <c r="C18" s="5"/>
      <c r="D18" s="5"/>
      <c r="E18" s="8"/>
      <c r="F18" s="8"/>
      <c r="G18" s="8" t="s">
        <v>165</v>
      </c>
    </row>
    <row r="19" spans="1:11" x14ac:dyDescent="0.2">
      <c r="A19" s="3332" t="s">
        <v>1453</v>
      </c>
      <c r="B19" s="3351" t="s">
        <v>171</v>
      </c>
      <c r="C19" s="3336" t="s">
        <v>822</v>
      </c>
      <c r="D19" s="3353" t="s">
        <v>524</v>
      </c>
      <c r="E19" s="3370" t="s">
        <v>1568</v>
      </c>
      <c r="F19" s="3342" t="s">
        <v>1454</v>
      </c>
      <c r="G19" s="3329" t="s">
        <v>186</v>
      </c>
      <c r="H19" s="994"/>
      <c r="I19" s="994"/>
      <c r="J19" s="994"/>
    </row>
    <row r="20" spans="1:11" ht="12" thickBot="1" x14ac:dyDescent="0.25">
      <c r="A20" s="3333"/>
      <c r="B20" s="3352"/>
      <c r="C20" s="3337"/>
      <c r="D20" s="3354"/>
      <c r="E20" s="3371"/>
      <c r="F20" s="3343"/>
      <c r="G20" s="3330"/>
      <c r="H20" s="994"/>
      <c r="I20" s="994"/>
      <c r="J20" s="994"/>
    </row>
    <row r="21" spans="1:11" ht="12" thickBot="1" x14ac:dyDescent="0.25">
      <c r="A21" s="597">
        <f>A22+A30</f>
        <v>28223.7</v>
      </c>
      <c r="B21" s="434" t="s">
        <v>172</v>
      </c>
      <c r="C21" s="435" t="s">
        <v>169</v>
      </c>
      <c r="D21" s="56" t="s">
        <v>174</v>
      </c>
      <c r="E21" s="597">
        <f>E22+E30</f>
        <v>33587.699999999997</v>
      </c>
      <c r="F21" s="597">
        <f>F22+F30</f>
        <v>33587.699999999997</v>
      </c>
      <c r="G21" s="1246" t="s">
        <v>167</v>
      </c>
      <c r="H21" s="2066"/>
      <c r="I21" s="2067"/>
      <c r="J21" s="994"/>
    </row>
    <row r="22" spans="1:11" x14ac:dyDescent="0.2">
      <c r="A22" s="158">
        <f>SUM(A23:A29)</f>
        <v>25752.7</v>
      </c>
      <c r="B22" s="198" t="s">
        <v>164</v>
      </c>
      <c r="C22" s="199" t="s">
        <v>823</v>
      </c>
      <c r="D22" s="1169" t="s">
        <v>824</v>
      </c>
      <c r="E22" s="843">
        <v>29797.7</v>
      </c>
      <c r="F22" s="159">
        <f>SUM(F23:F29)</f>
        <v>29797.7</v>
      </c>
      <c r="G22" s="2634"/>
      <c r="H22" s="2068"/>
      <c r="I22" s="2069"/>
      <c r="J22" s="994"/>
    </row>
    <row r="23" spans="1:11" x14ac:dyDescent="0.2">
      <c r="A23" s="142">
        <v>16900</v>
      </c>
      <c r="B23" s="219" t="s">
        <v>184</v>
      </c>
      <c r="C23" s="619" t="s">
        <v>825</v>
      </c>
      <c r="D23" s="1084" t="s">
        <v>826</v>
      </c>
      <c r="E23" s="835"/>
      <c r="F23" s="143">
        <v>17750</v>
      </c>
      <c r="G23" s="45"/>
      <c r="H23" s="2068"/>
      <c r="I23" s="2069"/>
      <c r="J23" s="994"/>
    </row>
    <row r="24" spans="1:11" x14ac:dyDescent="0.2">
      <c r="A24" s="142">
        <v>900</v>
      </c>
      <c r="B24" s="219" t="s">
        <v>184</v>
      </c>
      <c r="C24" s="619" t="s">
        <v>827</v>
      </c>
      <c r="D24" s="1084" t="s">
        <v>2116</v>
      </c>
      <c r="E24" s="835"/>
      <c r="F24" s="143">
        <v>3700</v>
      </c>
      <c r="G24" s="2635"/>
      <c r="H24" s="2068"/>
      <c r="I24" s="2069"/>
      <c r="J24" s="994"/>
    </row>
    <row r="25" spans="1:11" x14ac:dyDescent="0.2">
      <c r="A25" s="142">
        <v>3750</v>
      </c>
      <c r="B25" s="219" t="s">
        <v>184</v>
      </c>
      <c r="C25" s="619" t="s">
        <v>828</v>
      </c>
      <c r="D25" s="1084" t="s">
        <v>829</v>
      </c>
      <c r="E25" s="835"/>
      <c r="F25" s="143">
        <v>3940</v>
      </c>
      <c r="G25" s="45"/>
      <c r="H25" s="2068"/>
      <c r="I25" s="2069"/>
      <c r="J25" s="994"/>
    </row>
    <row r="26" spans="1:11" ht="22.5" x14ac:dyDescent="0.2">
      <c r="A26" s="142">
        <v>54</v>
      </c>
      <c r="B26" s="219" t="s">
        <v>184</v>
      </c>
      <c r="C26" s="619" t="s">
        <v>830</v>
      </c>
      <c r="D26" s="620" t="s">
        <v>891</v>
      </c>
      <c r="E26" s="835"/>
      <c r="F26" s="143">
        <v>54</v>
      </c>
      <c r="G26" s="45"/>
      <c r="H26" s="2068"/>
      <c r="I26" s="2069"/>
      <c r="J26" s="994"/>
    </row>
    <row r="27" spans="1:11" x14ac:dyDescent="0.2">
      <c r="A27" s="142">
        <v>5</v>
      </c>
      <c r="B27" s="219" t="s">
        <v>184</v>
      </c>
      <c r="C27" s="619" t="s">
        <v>831</v>
      </c>
      <c r="D27" s="1084" t="s">
        <v>832</v>
      </c>
      <c r="E27" s="835"/>
      <c r="F27" s="143">
        <v>5</v>
      </c>
      <c r="G27" s="45"/>
      <c r="H27" s="2066"/>
      <c r="I27" s="2067"/>
      <c r="J27" s="994"/>
    </row>
    <row r="28" spans="1:11" x14ac:dyDescent="0.2">
      <c r="A28" s="202">
        <v>73.7</v>
      </c>
      <c r="B28" s="200" t="s">
        <v>184</v>
      </c>
      <c r="C28" s="201" t="s">
        <v>833</v>
      </c>
      <c r="D28" s="1053" t="s">
        <v>834</v>
      </c>
      <c r="E28" s="831"/>
      <c r="F28" s="203">
        <v>73.7</v>
      </c>
      <c r="G28" s="45"/>
      <c r="H28" s="994"/>
      <c r="I28" s="994"/>
      <c r="J28" s="501"/>
    </row>
    <row r="29" spans="1:11" x14ac:dyDescent="0.2">
      <c r="A29" s="160">
        <v>4070</v>
      </c>
      <c r="B29" s="2636" t="s">
        <v>184</v>
      </c>
      <c r="C29" s="201" t="s">
        <v>1763</v>
      </c>
      <c r="D29" s="533" t="s">
        <v>1764</v>
      </c>
      <c r="E29" s="833"/>
      <c r="F29" s="161">
        <v>4275</v>
      </c>
      <c r="G29" s="316"/>
      <c r="H29" s="501"/>
      <c r="I29" s="501"/>
      <c r="J29" s="501"/>
      <c r="K29" s="501"/>
    </row>
    <row r="30" spans="1:11" x14ac:dyDescent="0.2">
      <c r="A30" s="140">
        <f>SUM(A31:A45)</f>
        <v>2471</v>
      </c>
      <c r="B30" s="1603" t="s">
        <v>164</v>
      </c>
      <c r="C30" s="212" t="s">
        <v>823</v>
      </c>
      <c r="D30" s="2637" t="s">
        <v>835</v>
      </c>
      <c r="E30" s="832">
        <v>3790</v>
      </c>
      <c r="F30" s="141">
        <f>SUM(F31:F45)</f>
        <v>3790</v>
      </c>
      <c r="G30" s="2638"/>
      <c r="H30" s="2068"/>
      <c r="I30" s="2069"/>
      <c r="J30" s="501"/>
      <c r="K30" s="501"/>
    </row>
    <row r="31" spans="1:11" x14ac:dyDescent="0.2">
      <c r="A31" s="1587">
        <v>5</v>
      </c>
      <c r="B31" s="2639" t="s">
        <v>184</v>
      </c>
      <c r="C31" s="201" t="s">
        <v>1401</v>
      </c>
      <c r="D31" s="2070" t="s">
        <v>1765</v>
      </c>
      <c r="E31" s="1582"/>
      <c r="F31" s="2640">
        <v>5</v>
      </c>
      <c r="G31" s="2641"/>
      <c r="H31" s="2068"/>
      <c r="I31" s="2069"/>
      <c r="J31" s="501"/>
      <c r="K31" s="501"/>
    </row>
    <row r="32" spans="1:11" x14ac:dyDescent="0.2">
      <c r="A32" s="202">
        <f>120+20</f>
        <v>140</v>
      </c>
      <c r="B32" s="412" t="s">
        <v>836</v>
      </c>
      <c r="C32" s="201" t="s">
        <v>1401</v>
      </c>
      <c r="D32" s="2642" t="s">
        <v>837</v>
      </c>
      <c r="E32" s="831"/>
      <c r="F32" s="203">
        <v>140</v>
      </c>
      <c r="G32" s="45"/>
      <c r="H32" s="2071"/>
      <c r="I32" s="2072"/>
      <c r="J32" s="501"/>
      <c r="K32" s="501"/>
    </row>
    <row r="33" spans="1:11" x14ac:dyDescent="0.2">
      <c r="A33" s="202">
        <v>260</v>
      </c>
      <c r="B33" s="412" t="s">
        <v>836</v>
      </c>
      <c r="C33" s="201" t="s">
        <v>1401</v>
      </c>
      <c r="D33" s="2642" t="s">
        <v>838</v>
      </c>
      <c r="E33" s="831"/>
      <c r="F33" s="203">
        <v>1200</v>
      </c>
      <c r="G33" s="45"/>
      <c r="H33" s="2074"/>
      <c r="I33" s="2072"/>
      <c r="J33" s="501"/>
      <c r="K33" s="501"/>
    </row>
    <row r="34" spans="1:11" x14ac:dyDescent="0.2">
      <c r="A34" s="202">
        <v>220</v>
      </c>
      <c r="B34" s="412" t="s">
        <v>836</v>
      </c>
      <c r="C34" s="201" t="s">
        <v>1401</v>
      </c>
      <c r="D34" s="2642" t="s">
        <v>1766</v>
      </c>
      <c r="E34" s="831"/>
      <c r="F34" s="203">
        <v>600</v>
      </c>
      <c r="G34" s="45"/>
      <c r="H34" s="2074"/>
      <c r="I34" s="2073"/>
      <c r="J34" s="501"/>
      <c r="K34" s="501"/>
    </row>
    <row r="35" spans="1:11" x14ac:dyDescent="0.2">
      <c r="A35" s="202">
        <v>500</v>
      </c>
      <c r="B35" s="412" t="s">
        <v>836</v>
      </c>
      <c r="C35" s="201" t="s">
        <v>1401</v>
      </c>
      <c r="D35" s="2642" t="s">
        <v>840</v>
      </c>
      <c r="E35" s="831"/>
      <c r="F35" s="203">
        <v>500</v>
      </c>
      <c r="G35" s="45"/>
      <c r="H35" s="2074"/>
      <c r="I35" s="2072"/>
      <c r="J35" s="501"/>
      <c r="K35" s="501"/>
    </row>
    <row r="36" spans="1:11" x14ac:dyDescent="0.2">
      <c r="A36" s="202">
        <v>100</v>
      </c>
      <c r="B36" s="412" t="s">
        <v>836</v>
      </c>
      <c r="C36" s="201" t="s">
        <v>1401</v>
      </c>
      <c r="D36" s="2642" t="s">
        <v>841</v>
      </c>
      <c r="E36" s="831"/>
      <c r="F36" s="203">
        <v>100</v>
      </c>
      <c r="G36" s="45"/>
      <c r="H36" s="2074"/>
      <c r="I36" s="2072"/>
      <c r="J36" s="501"/>
      <c r="K36" s="501"/>
    </row>
    <row r="37" spans="1:11" x14ac:dyDescent="0.2">
      <c r="A37" s="202">
        <v>300</v>
      </c>
      <c r="B37" s="412" t="s">
        <v>836</v>
      </c>
      <c r="C37" s="201" t="s">
        <v>1401</v>
      </c>
      <c r="D37" s="2642" t="s">
        <v>842</v>
      </c>
      <c r="E37" s="831"/>
      <c r="F37" s="203">
        <v>300</v>
      </c>
      <c r="G37" s="45"/>
      <c r="H37" s="2064"/>
      <c r="I37" s="2065"/>
      <c r="J37" s="501"/>
      <c r="K37" s="501"/>
    </row>
    <row r="38" spans="1:11" x14ac:dyDescent="0.2">
      <c r="A38" s="202">
        <v>100</v>
      </c>
      <c r="B38" s="412" t="s">
        <v>836</v>
      </c>
      <c r="C38" s="201" t="s">
        <v>1401</v>
      </c>
      <c r="D38" s="2642" t="s">
        <v>843</v>
      </c>
      <c r="E38" s="831"/>
      <c r="F38" s="203">
        <v>100</v>
      </c>
      <c r="G38" s="45"/>
      <c r="H38" s="2064"/>
      <c r="I38" s="2065"/>
      <c r="J38" s="501"/>
      <c r="K38" s="501"/>
    </row>
    <row r="39" spans="1:11" x14ac:dyDescent="0.2">
      <c r="A39" s="202">
        <v>400</v>
      </c>
      <c r="B39" s="412" t="s">
        <v>836</v>
      </c>
      <c r="C39" s="201" t="s">
        <v>1401</v>
      </c>
      <c r="D39" s="2642" t="s">
        <v>844</v>
      </c>
      <c r="E39" s="831"/>
      <c r="F39" s="203">
        <v>400</v>
      </c>
      <c r="G39" s="45"/>
      <c r="H39" s="2064"/>
      <c r="I39" s="2073"/>
      <c r="J39" s="501"/>
      <c r="K39" s="501"/>
    </row>
    <row r="40" spans="1:11" x14ac:dyDescent="0.2">
      <c r="A40" s="202">
        <v>300</v>
      </c>
      <c r="B40" s="412" t="s">
        <v>836</v>
      </c>
      <c r="C40" s="201" t="s">
        <v>1401</v>
      </c>
      <c r="D40" s="2642" t="s">
        <v>845</v>
      </c>
      <c r="E40" s="831"/>
      <c r="F40" s="203">
        <v>300</v>
      </c>
      <c r="G40" s="45"/>
      <c r="H40" s="2064"/>
      <c r="I40" s="2073"/>
      <c r="J40" s="501"/>
      <c r="K40" s="501"/>
    </row>
    <row r="41" spans="1:11" x14ac:dyDescent="0.2">
      <c r="A41" s="202">
        <v>5</v>
      </c>
      <c r="B41" s="412" t="s">
        <v>836</v>
      </c>
      <c r="C41" s="201" t="s">
        <v>1401</v>
      </c>
      <c r="D41" s="2642" t="s">
        <v>1403</v>
      </c>
      <c r="E41" s="831"/>
      <c r="F41" s="203">
        <v>5</v>
      </c>
      <c r="G41" s="45"/>
      <c r="H41" s="2064"/>
      <c r="I41" s="2073"/>
      <c r="J41" s="501"/>
      <c r="K41" s="501"/>
    </row>
    <row r="42" spans="1:11" x14ac:dyDescent="0.2">
      <c r="A42" s="202">
        <v>30</v>
      </c>
      <c r="B42" s="412" t="s">
        <v>836</v>
      </c>
      <c r="C42" s="201" t="s">
        <v>1401</v>
      </c>
      <c r="D42" s="2642" t="s">
        <v>1404</v>
      </c>
      <c r="E42" s="831"/>
      <c r="F42" s="203">
        <v>30</v>
      </c>
      <c r="G42" s="45"/>
      <c r="H42" s="2064"/>
      <c r="I42" s="2073"/>
      <c r="J42" s="501"/>
      <c r="K42" s="501"/>
    </row>
    <row r="43" spans="1:11" x14ac:dyDescent="0.2">
      <c r="A43" s="202">
        <v>6</v>
      </c>
      <c r="B43" s="412" t="s">
        <v>836</v>
      </c>
      <c r="C43" s="201" t="s">
        <v>1401</v>
      </c>
      <c r="D43" s="2642" t="s">
        <v>1405</v>
      </c>
      <c r="E43" s="831"/>
      <c r="F43" s="203">
        <v>5</v>
      </c>
      <c r="G43" s="45"/>
      <c r="H43" s="2064"/>
      <c r="I43" s="2073"/>
      <c r="J43" s="501"/>
      <c r="K43" s="501"/>
    </row>
    <row r="44" spans="1:11" x14ac:dyDescent="0.2">
      <c r="A44" s="202">
        <v>5</v>
      </c>
      <c r="B44" s="412" t="s">
        <v>836</v>
      </c>
      <c r="C44" s="201" t="s">
        <v>1401</v>
      </c>
      <c r="D44" s="2642" t="s">
        <v>1406</v>
      </c>
      <c r="E44" s="831"/>
      <c r="F44" s="203">
        <v>5</v>
      </c>
      <c r="G44" s="45"/>
      <c r="H44" s="2064"/>
      <c r="I44" s="2073"/>
      <c r="J44" s="501"/>
      <c r="K44" s="501"/>
    </row>
    <row r="45" spans="1:11" ht="12" thickBot="1" x14ac:dyDescent="0.25">
      <c r="A45" s="144">
        <v>100</v>
      </c>
      <c r="B45" s="414" t="s">
        <v>836</v>
      </c>
      <c r="C45" s="214" t="s">
        <v>1402</v>
      </c>
      <c r="D45" s="2643" t="s">
        <v>846</v>
      </c>
      <c r="E45" s="834"/>
      <c r="F45" s="145">
        <v>100</v>
      </c>
      <c r="G45" s="66"/>
      <c r="H45" s="2064"/>
      <c r="I45" s="2073"/>
      <c r="J45" s="501"/>
      <c r="K45" s="501"/>
    </row>
    <row r="46" spans="1:11" x14ac:dyDescent="0.2">
      <c r="B46" s="2644"/>
      <c r="C46" s="2645"/>
      <c r="D46" s="2645"/>
      <c r="E46" s="2645"/>
      <c r="F46" s="2645"/>
      <c r="G46" s="2645"/>
      <c r="H46" s="501"/>
      <c r="I46" s="501"/>
      <c r="J46" s="501"/>
      <c r="K46" s="501"/>
    </row>
    <row r="47" spans="1:11" x14ac:dyDescent="0.2">
      <c r="B47" s="1871"/>
      <c r="C47" s="1871"/>
      <c r="D47" s="1871"/>
      <c r="E47" s="1871"/>
      <c r="F47" s="1871"/>
      <c r="G47" s="1871"/>
      <c r="H47" s="501"/>
      <c r="I47" s="501"/>
      <c r="J47" s="501"/>
      <c r="K47" s="501"/>
    </row>
    <row r="48" spans="1:11" ht="15.75" x14ac:dyDescent="0.2">
      <c r="B48" s="110" t="s">
        <v>939</v>
      </c>
      <c r="C48" s="110"/>
      <c r="D48" s="110"/>
      <c r="E48" s="110"/>
      <c r="F48" s="110"/>
      <c r="G48" s="110"/>
      <c r="H48" s="501"/>
      <c r="I48" s="501"/>
      <c r="J48" s="501"/>
      <c r="K48" s="501"/>
    </row>
    <row r="49" spans="1:11" ht="12" thickBot="1" x14ac:dyDescent="0.25">
      <c r="B49" s="5"/>
      <c r="C49" s="5"/>
      <c r="D49" s="5"/>
      <c r="E49" s="8"/>
      <c r="F49" s="8"/>
      <c r="G49" s="8" t="s">
        <v>165</v>
      </c>
      <c r="H49" s="501"/>
      <c r="I49" s="501"/>
      <c r="J49" s="501"/>
      <c r="K49" s="501"/>
    </row>
    <row r="50" spans="1:11" x14ac:dyDescent="0.2">
      <c r="A50" s="3332" t="s">
        <v>1453</v>
      </c>
      <c r="B50" s="3351" t="s">
        <v>171</v>
      </c>
      <c r="C50" s="3336" t="s">
        <v>847</v>
      </c>
      <c r="D50" s="3348" t="s">
        <v>848</v>
      </c>
      <c r="E50" s="3370" t="s">
        <v>1568</v>
      </c>
      <c r="F50" s="3342" t="s">
        <v>1454</v>
      </c>
      <c r="G50" s="3373" t="s">
        <v>186</v>
      </c>
      <c r="H50" s="146"/>
      <c r="I50" s="501"/>
      <c r="J50" s="501"/>
      <c r="K50" s="501"/>
    </row>
    <row r="51" spans="1:11" ht="12" thickBot="1" x14ac:dyDescent="0.25">
      <c r="A51" s="3333"/>
      <c r="B51" s="3352"/>
      <c r="C51" s="3337"/>
      <c r="D51" s="3350"/>
      <c r="E51" s="3371"/>
      <c r="F51" s="3343"/>
      <c r="G51" s="3374"/>
      <c r="H51" s="501"/>
      <c r="I51" s="501"/>
      <c r="J51" s="501"/>
      <c r="K51" s="501"/>
    </row>
    <row r="52" spans="1:11" ht="12" thickBot="1" x14ac:dyDescent="0.25">
      <c r="A52" s="1232">
        <f>A53+A68</f>
        <v>317568.5</v>
      </c>
      <c r="B52" s="1243" t="s">
        <v>168</v>
      </c>
      <c r="C52" s="1244" t="s">
        <v>169</v>
      </c>
      <c r="D52" s="1227" t="s">
        <v>849</v>
      </c>
      <c r="E52" s="1232">
        <f>E53+E68</f>
        <v>331902.5</v>
      </c>
      <c r="F52" s="1232">
        <f>F53+F68</f>
        <v>331902.5</v>
      </c>
      <c r="G52" s="1246" t="s">
        <v>167</v>
      </c>
      <c r="H52" s="501"/>
      <c r="I52" s="501"/>
      <c r="J52" s="501"/>
      <c r="K52" s="501"/>
    </row>
    <row r="53" spans="1:11" x14ac:dyDescent="0.2">
      <c r="A53" s="940">
        <f>SUM(A54:A61)</f>
        <v>271200</v>
      </c>
      <c r="B53" s="2110" t="s">
        <v>173</v>
      </c>
      <c r="C53" s="199" t="s">
        <v>1407</v>
      </c>
      <c r="D53" s="950" t="s">
        <v>1768</v>
      </c>
      <c r="E53" s="952">
        <f>SUM(E54:E61)</f>
        <v>286215</v>
      </c>
      <c r="F53" s="1567">
        <f>SUM(F54:F61)</f>
        <v>286215</v>
      </c>
      <c r="G53" s="2111"/>
      <c r="H53" s="501"/>
      <c r="I53" s="501"/>
      <c r="J53" s="501"/>
      <c r="K53" s="501"/>
    </row>
    <row r="54" spans="1:11" x14ac:dyDescent="0.2">
      <c r="A54" s="1184">
        <v>187500</v>
      </c>
      <c r="B54" s="709" t="s">
        <v>184</v>
      </c>
      <c r="C54" s="201" t="s">
        <v>1407</v>
      </c>
      <c r="D54" s="535" t="s">
        <v>850</v>
      </c>
      <c r="E54" s="941">
        <v>198075</v>
      </c>
      <c r="F54" s="1190">
        <v>198075</v>
      </c>
      <c r="G54" s="45"/>
      <c r="H54" s="2077"/>
      <c r="I54" s="2078"/>
      <c r="J54" s="501"/>
      <c r="K54" s="501"/>
    </row>
    <row r="55" spans="1:11" x14ac:dyDescent="0.2">
      <c r="A55" s="2646">
        <v>1000</v>
      </c>
      <c r="B55" s="709" t="s">
        <v>184</v>
      </c>
      <c r="C55" s="201" t="s">
        <v>1407</v>
      </c>
      <c r="D55" s="535" t="s">
        <v>851</v>
      </c>
      <c r="E55" s="2647">
        <v>1000</v>
      </c>
      <c r="F55" s="1190">
        <v>1000</v>
      </c>
      <c r="G55" s="45"/>
      <c r="H55" s="2071"/>
      <c r="I55" s="920"/>
      <c r="J55" s="501"/>
      <c r="K55" s="501"/>
    </row>
    <row r="56" spans="1:11" x14ac:dyDescent="0.2">
      <c r="A56" s="2646">
        <v>2200</v>
      </c>
      <c r="B56" s="709" t="s">
        <v>184</v>
      </c>
      <c r="C56" s="201" t="s">
        <v>1407</v>
      </c>
      <c r="D56" s="535" t="s">
        <v>852</v>
      </c>
      <c r="E56" s="2647">
        <v>2200</v>
      </c>
      <c r="F56" s="1190">
        <v>2200</v>
      </c>
      <c r="G56" s="45"/>
      <c r="H56" s="2079"/>
      <c r="I56" s="920"/>
      <c r="J56" s="501"/>
      <c r="K56" s="501"/>
    </row>
    <row r="57" spans="1:11" x14ac:dyDescent="0.2">
      <c r="A57" s="2646">
        <v>2000</v>
      </c>
      <c r="B57" s="709" t="s">
        <v>184</v>
      </c>
      <c r="C57" s="201" t="s">
        <v>1407</v>
      </c>
      <c r="D57" s="535" t="s">
        <v>853</v>
      </c>
      <c r="E57" s="2647">
        <v>2300</v>
      </c>
      <c r="F57" s="1190">
        <v>2300</v>
      </c>
      <c r="G57" s="45"/>
      <c r="H57" s="2079"/>
      <c r="I57" s="920"/>
      <c r="J57" s="501"/>
      <c r="K57" s="501"/>
    </row>
    <row r="58" spans="1:11" x14ac:dyDescent="0.2">
      <c r="A58" s="2646">
        <v>8650</v>
      </c>
      <c r="B58" s="709" t="s">
        <v>184</v>
      </c>
      <c r="C58" s="201" t="s">
        <v>1407</v>
      </c>
      <c r="D58" s="550" t="s">
        <v>1408</v>
      </c>
      <c r="E58" s="2647">
        <v>8650</v>
      </c>
      <c r="F58" s="1190">
        <v>8650</v>
      </c>
      <c r="G58" s="45"/>
      <c r="H58" s="2079"/>
      <c r="I58" s="920"/>
      <c r="J58" s="501"/>
      <c r="K58" s="501"/>
    </row>
    <row r="59" spans="1:11" x14ac:dyDescent="0.2">
      <c r="A59" s="2646">
        <v>63800</v>
      </c>
      <c r="B59" s="709" t="s">
        <v>184</v>
      </c>
      <c r="C59" s="201" t="s">
        <v>1407</v>
      </c>
      <c r="D59" s="550" t="s">
        <v>854</v>
      </c>
      <c r="E59" s="2647">
        <v>70940</v>
      </c>
      <c r="F59" s="1190">
        <v>67940</v>
      </c>
      <c r="G59" s="45"/>
      <c r="H59" s="2079"/>
      <c r="I59" s="920"/>
      <c r="J59" s="501"/>
    </row>
    <row r="60" spans="1:11" x14ac:dyDescent="0.2">
      <c r="A60" s="2646">
        <v>3000</v>
      </c>
      <c r="B60" s="709" t="s">
        <v>184</v>
      </c>
      <c r="C60" s="201" t="s">
        <v>1407</v>
      </c>
      <c r="D60" s="2076" t="s">
        <v>1767</v>
      </c>
      <c r="E60" s="2647"/>
      <c r="F60" s="1190">
        <v>3000</v>
      </c>
      <c r="G60" s="45"/>
      <c r="H60" s="2071"/>
      <c r="I60" s="920"/>
      <c r="J60" s="501"/>
    </row>
    <row r="61" spans="1:11" ht="12" thickBot="1" x14ac:dyDescent="0.25">
      <c r="A61" s="2648">
        <v>3050</v>
      </c>
      <c r="B61" s="710" t="s">
        <v>184</v>
      </c>
      <c r="C61" s="214" t="s">
        <v>1407</v>
      </c>
      <c r="D61" s="2649" t="s">
        <v>1409</v>
      </c>
      <c r="E61" s="2650">
        <v>3050</v>
      </c>
      <c r="F61" s="1349">
        <v>3050</v>
      </c>
      <c r="G61" s="66"/>
      <c r="H61" s="2077"/>
      <c r="I61" s="2078"/>
      <c r="J61" s="501"/>
    </row>
    <row r="62" spans="1:11" x14ac:dyDescent="0.2">
      <c r="A62" s="890"/>
      <c r="B62" s="499"/>
      <c r="C62" s="949"/>
      <c r="D62" s="704"/>
      <c r="E62" s="890"/>
      <c r="F62" s="2651"/>
      <c r="G62" s="222"/>
      <c r="H62" s="2071"/>
      <c r="I62" s="920"/>
      <c r="J62" s="146"/>
    </row>
    <row r="63" spans="1:11" ht="15.75" x14ac:dyDescent="0.2">
      <c r="B63" s="110" t="s">
        <v>939</v>
      </c>
      <c r="C63" s="110"/>
      <c r="D63" s="110"/>
      <c r="E63" s="110"/>
      <c r="F63" s="110"/>
      <c r="G63" s="110"/>
      <c r="H63" s="501"/>
      <c r="I63" s="501"/>
      <c r="J63" s="501"/>
    </row>
    <row r="64" spans="1:11" ht="12" thickBot="1" x14ac:dyDescent="0.25">
      <c r="B64" s="5"/>
      <c r="C64" s="5"/>
      <c r="D64" s="5"/>
      <c r="E64" s="8"/>
      <c r="F64" s="8"/>
      <c r="G64" s="8" t="s">
        <v>165</v>
      </c>
      <c r="H64" s="501"/>
      <c r="I64" s="501"/>
      <c r="J64" s="146"/>
    </row>
    <row r="65" spans="1:10" x14ac:dyDescent="0.2">
      <c r="A65" s="3332" t="s">
        <v>1453</v>
      </c>
      <c r="B65" s="3351" t="s">
        <v>171</v>
      </c>
      <c r="C65" s="3336" t="s">
        <v>847</v>
      </c>
      <c r="D65" s="3348" t="s">
        <v>848</v>
      </c>
      <c r="E65" s="3370" t="s">
        <v>1568</v>
      </c>
      <c r="F65" s="3342" t="s">
        <v>1454</v>
      </c>
      <c r="G65" s="3373" t="s">
        <v>186</v>
      </c>
    </row>
    <row r="66" spans="1:10" ht="12" thickBot="1" x14ac:dyDescent="0.25">
      <c r="A66" s="3333"/>
      <c r="B66" s="3352"/>
      <c r="C66" s="3337"/>
      <c r="D66" s="3350"/>
      <c r="E66" s="3371"/>
      <c r="F66" s="3343"/>
      <c r="G66" s="3374"/>
    </row>
    <row r="67" spans="1:10" ht="12" thickBot="1" x14ac:dyDescent="0.25">
      <c r="A67" s="1245" t="s">
        <v>261</v>
      </c>
      <c r="B67" s="1243" t="s">
        <v>168</v>
      </c>
      <c r="C67" s="1244" t="s">
        <v>169</v>
      </c>
      <c r="D67" s="1227" t="s">
        <v>849</v>
      </c>
      <c r="E67" s="2063" t="s">
        <v>261</v>
      </c>
      <c r="F67" s="2063" t="s">
        <v>261</v>
      </c>
      <c r="G67" s="1246" t="s">
        <v>167</v>
      </c>
      <c r="H67" s="501"/>
      <c r="I67" s="501"/>
      <c r="J67" s="501"/>
    </row>
    <row r="68" spans="1:10" x14ac:dyDescent="0.2">
      <c r="A68" s="1585">
        <f>A69+A88+A93+A94+A95+A96+A97+A98</f>
        <v>46368.5</v>
      </c>
      <c r="B68" s="2081" t="s">
        <v>173</v>
      </c>
      <c r="C68" s="212" t="s">
        <v>167</v>
      </c>
      <c r="D68" s="2082" t="s">
        <v>855</v>
      </c>
      <c r="E68" s="1579">
        <v>45687.5</v>
      </c>
      <c r="F68" s="1568">
        <f>F69+F88+F93+F94+F95+F96+F97+F98</f>
        <v>45687.5</v>
      </c>
      <c r="G68" s="2083"/>
      <c r="H68" s="2077"/>
      <c r="I68" s="2078"/>
      <c r="J68" s="501"/>
    </row>
    <row r="69" spans="1:10" x14ac:dyDescent="0.2">
      <c r="A69" s="2084">
        <f>SUM(A70:A87)</f>
        <v>32795.5</v>
      </c>
      <c r="B69" s="2085" t="s">
        <v>184</v>
      </c>
      <c r="C69" s="2086" t="s">
        <v>167</v>
      </c>
      <c r="D69" s="2080" t="s">
        <v>1762</v>
      </c>
      <c r="E69" s="1579"/>
      <c r="F69" s="2652">
        <f>SUM(F70:F87)</f>
        <v>33137.5</v>
      </c>
      <c r="G69" s="2083"/>
      <c r="H69" s="2077"/>
      <c r="I69" s="2078"/>
      <c r="J69" s="501"/>
    </row>
    <row r="70" spans="1:10" x14ac:dyDescent="0.2">
      <c r="A70" s="1189">
        <v>110</v>
      </c>
      <c r="B70" s="1344" t="s">
        <v>184</v>
      </c>
      <c r="C70" s="201" t="s">
        <v>1407</v>
      </c>
      <c r="D70" s="535" t="s">
        <v>1771</v>
      </c>
      <c r="E70" s="1578"/>
      <c r="F70" s="1190">
        <v>130</v>
      </c>
      <c r="G70" s="45"/>
      <c r="H70" s="2071"/>
      <c r="I70" s="920"/>
      <c r="J70" s="501"/>
    </row>
    <row r="71" spans="1:10" x14ac:dyDescent="0.2">
      <c r="A71" s="1189">
        <v>3000</v>
      </c>
      <c r="B71" s="1344" t="s">
        <v>184</v>
      </c>
      <c r="C71" s="201" t="s">
        <v>1407</v>
      </c>
      <c r="D71" s="535" t="s">
        <v>856</v>
      </c>
      <c r="E71" s="1578">
        <v>3000</v>
      </c>
      <c r="F71" s="1190">
        <v>3000</v>
      </c>
      <c r="G71" s="45"/>
      <c r="H71" s="2071"/>
      <c r="I71" s="920"/>
      <c r="J71" s="501"/>
    </row>
    <row r="72" spans="1:10" x14ac:dyDescent="0.2">
      <c r="A72" s="1189">
        <v>40</v>
      </c>
      <c r="B72" s="1344" t="s">
        <v>184</v>
      </c>
      <c r="C72" s="201" t="s">
        <v>1407</v>
      </c>
      <c r="D72" s="550" t="s">
        <v>837</v>
      </c>
      <c r="E72" s="1578"/>
      <c r="F72" s="1190">
        <v>40</v>
      </c>
      <c r="G72" s="45"/>
      <c r="H72" s="2071"/>
      <c r="I72" s="920"/>
      <c r="J72" s="501"/>
    </row>
    <row r="73" spans="1:10" x14ac:dyDescent="0.2">
      <c r="A73" s="1189">
        <v>5050</v>
      </c>
      <c r="B73" s="1344" t="s">
        <v>184</v>
      </c>
      <c r="C73" s="201" t="s">
        <v>1407</v>
      </c>
      <c r="D73" s="535" t="s">
        <v>839</v>
      </c>
      <c r="E73" s="1578">
        <v>4500</v>
      </c>
      <c r="F73" s="1190">
        <v>5050</v>
      </c>
      <c r="G73" s="45"/>
      <c r="H73" s="2071"/>
      <c r="I73" s="920"/>
      <c r="J73" s="501"/>
    </row>
    <row r="74" spans="1:10" x14ac:dyDescent="0.2">
      <c r="A74" s="1189">
        <f>900+4500+10+5000</f>
        <v>10410</v>
      </c>
      <c r="B74" s="1344" t="s">
        <v>184</v>
      </c>
      <c r="C74" s="201" t="s">
        <v>1407</v>
      </c>
      <c r="D74" s="535" t="s">
        <v>857</v>
      </c>
      <c r="E74" s="1578"/>
      <c r="F74" s="1190">
        <v>10410</v>
      </c>
      <c r="G74" s="45"/>
      <c r="H74" s="2071"/>
      <c r="I74" s="920"/>
      <c r="J74" s="501"/>
    </row>
    <row r="75" spans="1:10" x14ac:dyDescent="0.2">
      <c r="A75" s="1343">
        <v>20</v>
      </c>
      <c r="B75" s="1344" t="s">
        <v>184</v>
      </c>
      <c r="C75" s="201" t="s">
        <v>1407</v>
      </c>
      <c r="D75" s="535" t="s">
        <v>840</v>
      </c>
      <c r="E75" s="1580"/>
      <c r="F75" s="1569">
        <v>60</v>
      </c>
      <c r="G75" s="45"/>
      <c r="H75" s="2071"/>
      <c r="I75" s="920"/>
      <c r="J75" s="146"/>
    </row>
    <row r="76" spans="1:10" x14ac:dyDescent="0.2">
      <c r="A76" s="1343">
        <v>1500</v>
      </c>
      <c r="B76" s="1344" t="s">
        <v>184</v>
      </c>
      <c r="C76" s="201" t="s">
        <v>1407</v>
      </c>
      <c r="D76" s="535" t="s">
        <v>858</v>
      </c>
      <c r="E76" s="1580"/>
      <c r="F76" s="1569">
        <v>1500</v>
      </c>
      <c r="G76" s="45"/>
      <c r="H76" s="2071"/>
      <c r="I76" s="920"/>
      <c r="J76" s="501"/>
    </row>
    <row r="77" spans="1:10" x14ac:dyDescent="0.2">
      <c r="A77" s="1189">
        <v>1000</v>
      </c>
      <c r="B77" s="1344" t="s">
        <v>184</v>
      </c>
      <c r="C77" s="201" t="s">
        <v>1407</v>
      </c>
      <c r="D77" s="550" t="s">
        <v>841</v>
      </c>
      <c r="E77" s="1578"/>
      <c r="F77" s="1190">
        <v>1000</v>
      </c>
      <c r="G77" s="45"/>
      <c r="H77" s="2071"/>
      <c r="I77" s="920"/>
      <c r="J77" s="501"/>
    </row>
    <row r="78" spans="1:10" x14ac:dyDescent="0.2">
      <c r="A78" s="2087">
        <v>1300</v>
      </c>
      <c r="B78" s="2088" t="s">
        <v>184</v>
      </c>
      <c r="C78" s="328" t="s">
        <v>1407</v>
      </c>
      <c r="D78" s="1600" t="s">
        <v>842</v>
      </c>
      <c r="E78" s="2089"/>
      <c r="F78" s="2090">
        <v>1500</v>
      </c>
      <c r="G78" s="316"/>
      <c r="H78" s="2071"/>
      <c r="I78" s="920"/>
      <c r="J78" s="501"/>
    </row>
    <row r="79" spans="1:10" x14ac:dyDescent="0.2">
      <c r="A79" s="1343">
        <v>50</v>
      </c>
      <c r="B79" s="1344" t="s">
        <v>184</v>
      </c>
      <c r="C79" s="201" t="s">
        <v>1407</v>
      </c>
      <c r="D79" s="535" t="s">
        <v>859</v>
      </c>
      <c r="E79" s="1580"/>
      <c r="F79" s="1569">
        <v>74</v>
      </c>
      <c r="G79" s="45"/>
      <c r="H79" s="2071"/>
      <c r="I79" s="920"/>
      <c r="J79" s="501"/>
    </row>
    <row r="80" spans="1:10" x14ac:dyDescent="0.2">
      <c r="A80" s="1343">
        <v>100</v>
      </c>
      <c r="B80" s="1344" t="s">
        <v>184</v>
      </c>
      <c r="C80" s="201" t="s">
        <v>1407</v>
      </c>
      <c r="D80" s="535" t="s">
        <v>2117</v>
      </c>
      <c r="E80" s="1580"/>
      <c r="F80" s="1569">
        <v>100</v>
      </c>
      <c r="G80" s="45"/>
      <c r="H80" s="2071"/>
      <c r="I80" s="920"/>
      <c r="J80" s="501"/>
    </row>
    <row r="81" spans="1:10" x14ac:dyDescent="0.2">
      <c r="A81" s="1343">
        <v>3450</v>
      </c>
      <c r="B81" s="1344" t="s">
        <v>184</v>
      </c>
      <c r="C81" s="201" t="s">
        <v>1407</v>
      </c>
      <c r="D81" s="535" t="s">
        <v>860</v>
      </c>
      <c r="E81" s="1580"/>
      <c r="F81" s="1569">
        <v>3450</v>
      </c>
      <c r="G81" s="45"/>
      <c r="H81" s="2071"/>
      <c r="I81" s="920"/>
      <c r="J81" s="501"/>
    </row>
    <row r="82" spans="1:10" x14ac:dyDescent="0.2">
      <c r="A82" s="1343">
        <v>1200</v>
      </c>
      <c r="B82" s="1344" t="s">
        <v>184</v>
      </c>
      <c r="C82" s="201" t="s">
        <v>1407</v>
      </c>
      <c r="D82" s="535" t="s">
        <v>861</v>
      </c>
      <c r="E82" s="1580"/>
      <c r="F82" s="1569">
        <v>1200</v>
      </c>
      <c r="G82" s="45"/>
      <c r="H82" s="2071"/>
      <c r="I82" s="920"/>
      <c r="J82" s="501"/>
    </row>
    <row r="83" spans="1:10" ht="22.5" x14ac:dyDescent="0.2">
      <c r="A83" s="1343">
        <v>50</v>
      </c>
      <c r="B83" s="1344" t="s">
        <v>184</v>
      </c>
      <c r="C83" s="201" t="s">
        <v>1407</v>
      </c>
      <c r="D83" s="27" t="s">
        <v>1410</v>
      </c>
      <c r="E83" s="1580"/>
      <c r="F83" s="1569">
        <v>100</v>
      </c>
      <c r="G83" s="45"/>
      <c r="H83" s="2071"/>
      <c r="I83" s="920"/>
      <c r="J83" s="501"/>
    </row>
    <row r="84" spans="1:10" x14ac:dyDescent="0.2">
      <c r="A84" s="1343">
        <v>4900</v>
      </c>
      <c r="B84" s="1344" t="s">
        <v>184</v>
      </c>
      <c r="C84" s="201" t="s">
        <v>1407</v>
      </c>
      <c r="D84" s="535" t="s">
        <v>844</v>
      </c>
      <c r="E84" s="1580"/>
      <c r="F84" s="1569">
        <v>4900</v>
      </c>
      <c r="G84" s="45"/>
      <c r="H84" s="2071"/>
      <c r="I84" s="920"/>
      <c r="J84" s="501"/>
    </row>
    <row r="85" spans="1:10" x14ac:dyDescent="0.2">
      <c r="A85" s="1343">
        <v>350</v>
      </c>
      <c r="B85" s="1344" t="s">
        <v>184</v>
      </c>
      <c r="C85" s="201" t="s">
        <v>1407</v>
      </c>
      <c r="D85" s="535" t="s">
        <v>862</v>
      </c>
      <c r="E85" s="1580"/>
      <c r="F85" s="1569">
        <v>350</v>
      </c>
      <c r="G85" s="45"/>
      <c r="H85" s="2071"/>
      <c r="I85" s="920"/>
      <c r="J85" s="501"/>
    </row>
    <row r="86" spans="1:10" x14ac:dyDescent="0.2">
      <c r="A86" s="1343">
        <v>170</v>
      </c>
      <c r="B86" s="1344" t="s">
        <v>184</v>
      </c>
      <c r="C86" s="201" t="s">
        <v>1407</v>
      </c>
      <c r="D86" s="535" t="s">
        <v>863</v>
      </c>
      <c r="E86" s="1580"/>
      <c r="F86" s="1569">
        <v>170</v>
      </c>
      <c r="G86" s="45"/>
      <c r="H86" s="2071"/>
      <c r="I86" s="920"/>
      <c r="J86" s="501"/>
    </row>
    <row r="87" spans="1:10" x14ac:dyDescent="0.2">
      <c r="A87" s="1343">
        <v>95.5</v>
      </c>
      <c r="B87" s="1344" t="s">
        <v>184</v>
      </c>
      <c r="C87" s="201" t="s">
        <v>1407</v>
      </c>
      <c r="D87" s="2091" t="s">
        <v>1411</v>
      </c>
      <c r="E87" s="1580">
        <f>35</f>
        <v>35</v>
      </c>
      <c r="F87" s="1569">
        <v>103.5</v>
      </c>
      <c r="G87" s="2092"/>
      <c r="H87" s="2071"/>
      <c r="I87" s="920"/>
      <c r="J87" s="501"/>
    </row>
    <row r="88" spans="1:10" x14ac:dyDescent="0.2">
      <c r="A88" s="2093">
        <f>SUM(A89:A92)</f>
        <v>700</v>
      </c>
      <c r="B88" s="2094" t="s">
        <v>167</v>
      </c>
      <c r="C88" s="2095" t="s">
        <v>1412</v>
      </c>
      <c r="D88" s="2096" t="s">
        <v>2118</v>
      </c>
      <c r="E88" s="2097"/>
      <c r="F88" s="2098">
        <f>SUM(F89:F92)</f>
        <v>700</v>
      </c>
      <c r="G88" s="2099"/>
      <c r="H88" s="2071"/>
      <c r="I88" s="920"/>
      <c r="J88" s="501"/>
    </row>
    <row r="89" spans="1:10" x14ac:dyDescent="0.2">
      <c r="A89" s="1189">
        <v>50</v>
      </c>
      <c r="B89" s="1344" t="s">
        <v>184</v>
      </c>
      <c r="C89" s="201" t="s">
        <v>1412</v>
      </c>
      <c r="D89" s="535" t="s">
        <v>856</v>
      </c>
      <c r="E89" s="1578"/>
      <c r="F89" s="1190">
        <v>50</v>
      </c>
      <c r="G89" s="45"/>
      <c r="H89" s="2071"/>
      <c r="I89" s="920"/>
      <c r="J89" s="501"/>
    </row>
    <row r="90" spans="1:10" x14ac:dyDescent="0.2">
      <c r="A90" s="1189">
        <v>80</v>
      </c>
      <c r="B90" s="1344" t="s">
        <v>184</v>
      </c>
      <c r="C90" s="201" t="s">
        <v>1412</v>
      </c>
      <c r="D90" s="535" t="s">
        <v>839</v>
      </c>
      <c r="E90" s="1578"/>
      <c r="F90" s="1190">
        <v>80</v>
      </c>
      <c r="G90" s="45"/>
      <c r="H90" s="2071"/>
      <c r="I90" s="920"/>
      <c r="J90" s="501"/>
    </row>
    <row r="91" spans="1:10" x14ac:dyDescent="0.2">
      <c r="A91" s="1343">
        <v>450</v>
      </c>
      <c r="B91" s="1344" t="s">
        <v>184</v>
      </c>
      <c r="C91" s="201" t="s">
        <v>1412</v>
      </c>
      <c r="D91" s="535" t="s">
        <v>860</v>
      </c>
      <c r="E91" s="1580"/>
      <c r="F91" s="1569">
        <v>450</v>
      </c>
      <c r="G91" s="45"/>
      <c r="H91" s="2071"/>
      <c r="I91" s="920"/>
      <c r="J91" s="501"/>
    </row>
    <row r="92" spans="1:10" x14ac:dyDescent="0.2">
      <c r="A92" s="1343">
        <v>120</v>
      </c>
      <c r="B92" s="1344" t="s">
        <v>184</v>
      </c>
      <c r="C92" s="201" t="s">
        <v>1412</v>
      </c>
      <c r="D92" s="535" t="s">
        <v>844</v>
      </c>
      <c r="E92" s="1580"/>
      <c r="F92" s="1569">
        <v>120</v>
      </c>
      <c r="G92" s="45"/>
      <c r="H92" s="2071"/>
      <c r="I92" s="920"/>
      <c r="J92" s="501"/>
    </row>
    <row r="93" spans="1:10" ht="22.5" x14ac:dyDescent="0.2">
      <c r="A93" s="2100">
        <v>1681.5</v>
      </c>
      <c r="B93" s="2653" t="s">
        <v>167</v>
      </c>
      <c r="C93" s="2654" t="s">
        <v>1769</v>
      </c>
      <c r="D93" s="2075" t="s">
        <v>1770</v>
      </c>
      <c r="E93" s="1580"/>
      <c r="F93" s="1569">
        <v>0</v>
      </c>
      <c r="G93" s="45" t="s">
        <v>2297</v>
      </c>
      <c r="H93" s="2071"/>
      <c r="I93" s="920"/>
      <c r="J93" s="501"/>
    </row>
    <row r="94" spans="1:10" x14ac:dyDescent="0.2">
      <c r="A94" s="2093">
        <v>1500</v>
      </c>
      <c r="B94" s="2094" t="s">
        <v>167</v>
      </c>
      <c r="C94" s="2095" t="s">
        <v>1413</v>
      </c>
      <c r="D94" s="2096" t="s">
        <v>2119</v>
      </c>
      <c r="E94" s="3525">
        <v>2300</v>
      </c>
      <c r="F94" s="2098">
        <v>1500</v>
      </c>
      <c r="G94" s="2099"/>
      <c r="H94" s="2071"/>
      <c r="I94" s="920"/>
      <c r="J94" s="501"/>
    </row>
    <row r="95" spans="1:10" x14ac:dyDescent="0.2">
      <c r="A95" s="2093">
        <v>800</v>
      </c>
      <c r="B95" s="2094" t="s">
        <v>167</v>
      </c>
      <c r="C95" s="2095" t="s">
        <v>1414</v>
      </c>
      <c r="D95" s="2096" t="s">
        <v>2120</v>
      </c>
      <c r="E95" s="3526"/>
      <c r="F95" s="2098">
        <v>800</v>
      </c>
      <c r="G95" s="2099"/>
      <c r="H95" s="2071"/>
      <c r="I95" s="920"/>
      <c r="J95" s="501"/>
    </row>
    <row r="96" spans="1:10" x14ac:dyDescent="0.2">
      <c r="A96" s="2093">
        <v>2000</v>
      </c>
      <c r="B96" s="2094" t="s">
        <v>167</v>
      </c>
      <c r="C96" s="2095" t="s">
        <v>1415</v>
      </c>
      <c r="D96" s="2096" t="s">
        <v>2121</v>
      </c>
      <c r="E96" s="2097"/>
      <c r="F96" s="2098">
        <v>2250</v>
      </c>
      <c r="G96" s="2099"/>
      <c r="H96" s="2071"/>
      <c r="I96" s="920"/>
      <c r="J96" s="501"/>
    </row>
    <row r="97" spans="1:10" x14ac:dyDescent="0.2">
      <c r="A97" s="2093">
        <v>4000</v>
      </c>
      <c r="B97" s="2094" t="s">
        <v>167</v>
      </c>
      <c r="C97" s="2095" t="s">
        <v>1416</v>
      </c>
      <c r="D97" s="2096" t="s">
        <v>2122</v>
      </c>
      <c r="E97" s="2097"/>
      <c r="F97" s="2098">
        <v>4400</v>
      </c>
      <c r="G97" s="2099"/>
      <c r="H97" s="2071"/>
      <c r="I97" s="920"/>
      <c r="J97" s="501"/>
    </row>
    <row r="98" spans="1:10" x14ac:dyDescent="0.2">
      <c r="A98" s="2655">
        <v>2891.5</v>
      </c>
      <c r="B98" s="2656" t="s">
        <v>167</v>
      </c>
      <c r="C98" s="2657" t="s">
        <v>167</v>
      </c>
      <c r="D98" s="2658" t="s">
        <v>2123</v>
      </c>
      <c r="E98" s="2659"/>
      <c r="F98" s="2652">
        <f>SUM(F99:F102)</f>
        <v>2900</v>
      </c>
      <c r="G98" s="2660"/>
      <c r="H98" s="2071"/>
      <c r="I98" s="920"/>
      <c r="J98" s="501"/>
    </row>
    <row r="99" spans="1:10" x14ac:dyDescent="0.2">
      <c r="A99" s="2101"/>
      <c r="B99" s="320" t="s">
        <v>184</v>
      </c>
      <c r="C99" s="977" t="s">
        <v>1417</v>
      </c>
      <c r="D99" s="550" t="s">
        <v>837</v>
      </c>
      <c r="E99" s="2103"/>
      <c r="F99" s="135">
        <v>600</v>
      </c>
      <c r="G99" s="2104"/>
    </row>
    <row r="100" spans="1:10" x14ac:dyDescent="0.2">
      <c r="A100" s="2101"/>
      <c r="B100" s="320" t="s">
        <v>184</v>
      </c>
      <c r="C100" s="2661" t="s">
        <v>1417</v>
      </c>
      <c r="D100" s="535" t="s">
        <v>839</v>
      </c>
      <c r="E100" s="2103"/>
      <c r="F100" s="135">
        <v>500</v>
      </c>
      <c r="G100" s="2104"/>
    </row>
    <row r="101" spans="1:10" x14ac:dyDescent="0.2">
      <c r="A101" s="2101"/>
      <c r="B101" s="320" t="s">
        <v>184</v>
      </c>
      <c r="C101" s="2661" t="s">
        <v>1417</v>
      </c>
      <c r="D101" s="535" t="s">
        <v>861</v>
      </c>
      <c r="E101" s="2103"/>
      <c r="F101" s="135">
        <v>1600</v>
      </c>
      <c r="G101" s="2104"/>
    </row>
    <row r="102" spans="1:10" ht="12" thickBot="1" x14ac:dyDescent="0.25">
      <c r="A102" s="2107"/>
      <c r="B102" s="2662" t="s">
        <v>184</v>
      </c>
      <c r="C102" s="2663" t="s">
        <v>1417</v>
      </c>
      <c r="D102" s="2664" t="s">
        <v>863</v>
      </c>
      <c r="E102" s="2108"/>
      <c r="F102" s="2665">
        <v>200</v>
      </c>
      <c r="G102" s="2109"/>
    </row>
    <row r="104" spans="1:10" ht="15.75" x14ac:dyDescent="0.2">
      <c r="B104" s="110" t="s">
        <v>982</v>
      </c>
      <c r="C104" s="110"/>
      <c r="D104" s="110"/>
      <c r="E104" s="110"/>
      <c r="F104" s="110"/>
      <c r="G104" s="110"/>
    </row>
    <row r="105" spans="1:10" ht="12" thickBot="1" x14ac:dyDescent="0.25">
      <c r="B105" s="5"/>
      <c r="C105" s="5"/>
      <c r="D105" s="5"/>
      <c r="E105" s="34"/>
      <c r="F105" s="34"/>
      <c r="G105" s="433" t="s">
        <v>165</v>
      </c>
    </row>
    <row r="106" spans="1:10" x14ac:dyDescent="0.2">
      <c r="A106" s="3332" t="s">
        <v>1453</v>
      </c>
      <c r="B106" s="3351" t="s">
        <v>171</v>
      </c>
      <c r="C106" s="3336" t="s">
        <v>983</v>
      </c>
      <c r="D106" s="3348" t="s">
        <v>181</v>
      </c>
      <c r="E106" s="3370" t="s">
        <v>1568</v>
      </c>
      <c r="F106" s="3342" t="s">
        <v>1454</v>
      </c>
      <c r="G106" s="3373" t="s">
        <v>186</v>
      </c>
    </row>
    <row r="107" spans="1:10" ht="12" thickBot="1" x14ac:dyDescent="0.25">
      <c r="A107" s="3333"/>
      <c r="B107" s="3352"/>
      <c r="C107" s="3337"/>
      <c r="D107" s="3350"/>
      <c r="E107" s="3371"/>
      <c r="F107" s="3343"/>
      <c r="G107" s="3374"/>
    </row>
    <row r="108" spans="1:10" ht="12" thickBot="1" x14ac:dyDescent="0.25">
      <c r="A108" s="58">
        <f>A109</f>
        <v>11920</v>
      </c>
      <c r="B108" s="63" t="s">
        <v>172</v>
      </c>
      <c r="C108" s="61" t="s">
        <v>169</v>
      </c>
      <c r="D108" s="57" t="s">
        <v>174</v>
      </c>
      <c r="E108" s="58">
        <v>13010</v>
      </c>
      <c r="F108" s="469">
        <f>F109+F133</f>
        <v>13010</v>
      </c>
      <c r="G108" s="1246" t="s">
        <v>167</v>
      </c>
      <c r="H108" s="2666"/>
      <c r="I108" s="2667"/>
    </row>
    <row r="109" spans="1:10" x14ac:dyDescent="0.2">
      <c r="A109" s="2113">
        <f>A110+A120</f>
        <v>11920</v>
      </c>
      <c r="B109" s="198" t="s">
        <v>173</v>
      </c>
      <c r="C109" s="199" t="s">
        <v>167</v>
      </c>
      <c r="D109" s="950" t="s">
        <v>1420</v>
      </c>
      <c r="E109" s="952">
        <f>E110+E120</f>
        <v>10710</v>
      </c>
      <c r="F109" s="938">
        <f>F110+F120</f>
        <v>10710</v>
      </c>
      <c r="G109" s="269"/>
      <c r="H109" s="2666"/>
      <c r="I109" s="2666"/>
    </row>
    <row r="110" spans="1:10" x14ac:dyDescent="0.2">
      <c r="A110" s="2668">
        <f>SUM(A111:A119)</f>
        <v>4105</v>
      </c>
      <c r="B110" s="2102" t="s">
        <v>184</v>
      </c>
      <c r="C110" s="2105" t="s">
        <v>1418</v>
      </c>
      <c r="D110" s="2106" t="s">
        <v>1419</v>
      </c>
      <c r="E110" s="2659">
        <f>200+800+800+800+50+150+500+250+230+25</f>
        <v>3805</v>
      </c>
      <c r="F110" s="2669">
        <f>SUM(F111:F119)</f>
        <v>3805</v>
      </c>
      <c r="G110" s="2670"/>
      <c r="H110" s="2666"/>
      <c r="I110" s="2666"/>
    </row>
    <row r="111" spans="1:10" x14ac:dyDescent="0.2">
      <c r="A111" s="2114">
        <v>100</v>
      </c>
      <c r="B111" s="1180" t="s">
        <v>184</v>
      </c>
      <c r="C111" s="201" t="s">
        <v>1418</v>
      </c>
      <c r="D111" s="2671" t="s">
        <v>2124</v>
      </c>
      <c r="E111" s="1187"/>
      <c r="F111" s="1186">
        <v>150</v>
      </c>
      <c r="G111" s="736"/>
      <c r="H111" s="2666"/>
      <c r="I111" s="2666"/>
    </row>
    <row r="112" spans="1:10" x14ac:dyDescent="0.2">
      <c r="A112" s="2114">
        <v>500</v>
      </c>
      <c r="B112" s="1180" t="s">
        <v>184</v>
      </c>
      <c r="C112" s="201" t="s">
        <v>1418</v>
      </c>
      <c r="D112" s="2672" t="s">
        <v>1766</v>
      </c>
      <c r="E112" s="1187"/>
      <c r="F112" s="1186">
        <v>490</v>
      </c>
      <c r="G112" s="736"/>
      <c r="H112" s="2666"/>
      <c r="I112" s="2666"/>
    </row>
    <row r="113" spans="1:9" x14ac:dyDescent="0.2">
      <c r="A113" s="1031">
        <v>200</v>
      </c>
      <c r="B113" s="200" t="s">
        <v>184</v>
      </c>
      <c r="C113" s="201" t="s">
        <v>1418</v>
      </c>
      <c r="D113" s="951" t="s">
        <v>2125</v>
      </c>
      <c r="E113" s="860"/>
      <c r="F113" s="939">
        <v>300</v>
      </c>
      <c r="G113" s="2112"/>
      <c r="H113" s="2666"/>
      <c r="I113" s="2667"/>
    </row>
    <row r="114" spans="1:9" x14ac:dyDescent="0.2">
      <c r="A114" s="1031">
        <v>1000</v>
      </c>
      <c r="B114" s="200" t="s">
        <v>184</v>
      </c>
      <c r="C114" s="201" t="s">
        <v>1418</v>
      </c>
      <c r="D114" s="951" t="s">
        <v>2126</v>
      </c>
      <c r="E114" s="860"/>
      <c r="F114" s="939">
        <v>900</v>
      </c>
      <c r="G114" s="2112"/>
      <c r="H114" s="2666"/>
      <c r="I114" s="2667"/>
    </row>
    <row r="115" spans="1:9" x14ac:dyDescent="0.2">
      <c r="A115" s="1031">
        <v>900</v>
      </c>
      <c r="B115" s="200" t="s">
        <v>184</v>
      </c>
      <c r="C115" s="201" t="s">
        <v>1418</v>
      </c>
      <c r="D115" s="951" t="s">
        <v>2127</v>
      </c>
      <c r="E115" s="860"/>
      <c r="F115" s="939">
        <v>600</v>
      </c>
      <c r="G115" s="2112"/>
      <c r="H115" s="2666"/>
      <c r="I115" s="2667"/>
    </row>
    <row r="116" spans="1:9" x14ac:dyDescent="0.2">
      <c r="A116" s="1031">
        <v>100</v>
      </c>
      <c r="B116" s="200" t="s">
        <v>184</v>
      </c>
      <c r="C116" s="201" t="s">
        <v>1418</v>
      </c>
      <c r="D116" s="951" t="s">
        <v>2128</v>
      </c>
      <c r="E116" s="860"/>
      <c r="F116" s="939">
        <v>50</v>
      </c>
      <c r="G116" s="2112"/>
      <c r="H116" s="2666"/>
      <c r="I116" s="2666"/>
    </row>
    <row r="117" spans="1:9" ht="22.5" x14ac:dyDescent="0.2">
      <c r="A117" s="2118">
        <v>5</v>
      </c>
      <c r="B117" s="709" t="s">
        <v>184</v>
      </c>
      <c r="C117" s="201" t="s">
        <v>1418</v>
      </c>
      <c r="D117" s="27" t="s">
        <v>1410</v>
      </c>
      <c r="E117" s="1580"/>
      <c r="F117" s="2673">
        <v>5</v>
      </c>
      <c r="G117" s="578"/>
    </row>
    <row r="118" spans="1:9" x14ac:dyDescent="0.2">
      <c r="A118" s="1031">
        <f>800+200</f>
        <v>1000</v>
      </c>
      <c r="B118" s="200" t="s">
        <v>184</v>
      </c>
      <c r="C118" s="201" t="s">
        <v>1418</v>
      </c>
      <c r="D118" s="951" t="s">
        <v>860</v>
      </c>
      <c r="E118" s="860"/>
      <c r="F118" s="939">
        <v>1000</v>
      </c>
      <c r="G118" s="2112"/>
      <c r="H118" s="2666"/>
      <c r="I118" s="2666"/>
    </row>
    <row r="119" spans="1:9" x14ac:dyDescent="0.2">
      <c r="A119" s="1031">
        <f>50+250</f>
        <v>300</v>
      </c>
      <c r="B119" s="200" t="s">
        <v>184</v>
      </c>
      <c r="C119" s="201" t="s">
        <v>1418</v>
      </c>
      <c r="D119" s="951" t="s">
        <v>844</v>
      </c>
      <c r="E119" s="860"/>
      <c r="F119" s="939">
        <v>310</v>
      </c>
      <c r="G119" s="2112"/>
      <c r="H119" s="2666"/>
      <c r="I119" s="2666"/>
    </row>
    <row r="120" spans="1:9" x14ac:dyDescent="0.2">
      <c r="A120" s="2668">
        <f>SUM(A121:A135)</f>
        <v>7815</v>
      </c>
      <c r="B120" s="2102" t="s">
        <v>184</v>
      </c>
      <c r="C120" s="2105" t="s">
        <v>1422</v>
      </c>
      <c r="D120" s="2658" t="s">
        <v>1421</v>
      </c>
      <c r="E120" s="2659">
        <f>1700+2500+2000+100+500+105</f>
        <v>6905</v>
      </c>
      <c r="F120" s="2669">
        <f>SUM(F121:F128)</f>
        <v>6905</v>
      </c>
      <c r="G120" s="2670"/>
      <c r="H120" s="2666"/>
      <c r="I120" s="2667"/>
    </row>
    <row r="121" spans="1:9" x14ac:dyDescent="0.2">
      <c r="A121" s="2114">
        <v>0</v>
      </c>
      <c r="B121" s="1180" t="s">
        <v>184</v>
      </c>
      <c r="C121" s="201" t="s">
        <v>1422</v>
      </c>
      <c r="D121" s="2671" t="s">
        <v>2124</v>
      </c>
      <c r="E121" s="1187"/>
      <c r="F121" s="1186">
        <v>250</v>
      </c>
      <c r="G121" s="736"/>
      <c r="H121" s="2666"/>
      <c r="I121" s="2667"/>
    </row>
    <row r="122" spans="1:9" x14ac:dyDescent="0.2">
      <c r="A122" s="2114">
        <v>0</v>
      </c>
      <c r="B122" s="1180" t="s">
        <v>184</v>
      </c>
      <c r="C122" s="201" t="s">
        <v>1422</v>
      </c>
      <c r="D122" s="2672" t="s">
        <v>1766</v>
      </c>
      <c r="E122" s="1187"/>
      <c r="F122" s="1186">
        <v>250</v>
      </c>
      <c r="G122" s="736"/>
      <c r="H122" s="2666"/>
      <c r="I122" s="2667"/>
    </row>
    <row r="123" spans="1:9" x14ac:dyDescent="0.2">
      <c r="A123" s="1031">
        <v>1800</v>
      </c>
      <c r="B123" s="200" t="s">
        <v>184</v>
      </c>
      <c r="C123" s="201" t="s">
        <v>1422</v>
      </c>
      <c r="D123" s="951" t="s">
        <v>2125</v>
      </c>
      <c r="E123" s="860"/>
      <c r="F123" s="939">
        <v>1700</v>
      </c>
      <c r="G123" s="2112"/>
      <c r="H123" s="2666"/>
      <c r="I123" s="2667"/>
    </row>
    <row r="124" spans="1:9" x14ac:dyDescent="0.2">
      <c r="A124" s="1031">
        <v>3000</v>
      </c>
      <c r="B124" s="200" t="s">
        <v>184</v>
      </c>
      <c r="C124" s="201" t="s">
        <v>1422</v>
      </c>
      <c r="D124" s="951" t="s">
        <v>2126</v>
      </c>
      <c r="E124" s="860"/>
      <c r="F124" s="939">
        <v>2500</v>
      </c>
      <c r="G124" s="2112"/>
      <c r="H124" s="2666"/>
      <c r="I124" s="2667"/>
    </row>
    <row r="125" spans="1:9" x14ac:dyDescent="0.2">
      <c r="A125" s="1031">
        <v>3000</v>
      </c>
      <c r="B125" s="200" t="s">
        <v>184</v>
      </c>
      <c r="C125" s="201" t="s">
        <v>1422</v>
      </c>
      <c r="D125" s="951" t="s">
        <v>2127</v>
      </c>
      <c r="E125" s="860"/>
      <c r="F125" s="939">
        <v>2000</v>
      </c>
      <c r="G125" s="2112"/>
      <c r="H125" s="2666"/>
      <c r="I125" s="2667"/>
    </row>
    <row r="126" spans="1:9" x14ac:dyDescent="0.2">
      <c r="A126" s="1031">
        <v>15</v>
      </c>
      <c r="B126" s="200" t="s">
        <v>184</v>
      </c>
      <c r="C126" s="201" t="s">
        <v>1422</v>
      </c>
      <c r="D126" s="951" t="s">
        <v>2128</v>
      </c>
      <c r="E126" s="860"/>
      <c r="F126" s="939">
        <v>15</v>
      </c>
      <c r="G126" s="2112"/>
      <c r="H126" s="2666"/>
      <c r="I126" s="2667"/>
    </row>
    <row r="127" spans="1:9" x14ac:dyDescent="0.2">
      <c r="A127" s="1031">
        <v>0</v>
      </c>
      <c r="B127" s="200" t="s">
        <v>184</v>
      </c>
      <c r="C127" s="201" t="s">
        <v>1422</v>
      </c>
      <c r="D127" s="951" t="s">
        <v>860</v>
      </c>
      <c r="E127" s="860"/>
      <c r="F127" s="939">
        <v>90</v>
      </c>
      <c r="G127" s="2112"/>
      <c r="H127" s="2666"/>
      <c r="I127" s="2667"/>
    </row>
    <row r="128" spans="1:9" x14ac:dyDescent="0.2">
      <c r="A128" s="1031">
        <v>0</v>
      </c>
      <c r="B128" s="200" t="s">
        <v>184</v>
      </c>
      <c r="C128" s="201" t="s">
        <v>1422</v>
      </c>
      <c r="D128" s="951" t="s">
        <v>844</v>
      </c>
      <c r="E128" s="860"/>
      <c r="F128" s="939">
        <v>100</v>
      </c>
      <c r="G128" s="2112"/>
      <c r="H128" s="2666"/>
      <c r="I128" s="2667"/>
    </row>
    <row r="129" spans="1:10" ht="12" thickBot="1" x14ac:dyDescent="0.25">
      <c r="B129" s="5"/>
      <c r="C129" s="5"/>
      <c r="D129" s="5"/>
      <c r="E129" s="34"/>
      <c r="F129" s="34"/>
      <c r="G129" s="433" t="s">
        <v>165</v>
      </c>
    </row>
    <row r="130" spans="1:10" x14ac:dyDescent="0.2">
      <c r="A130" s="3332" t="s">
        <v>1453</v>
      </c>
      <c r="B130" s="3351" t="s">
        <v>171</v>
      </c>
      <c r="C130" s="3336" t="s">
        <v>983</v>
      </c>
      <c r="D130" s="3348" t="s">
        <v>181</v>
      </c>
      <c r="E130" s="3370" t="s">
        <v>1568</v>
      </c>
      <c r="F130" s="3342" t="s">
        <v>1454</v>
      </c>
      <c r="G130" s="3373" t="s">
        <v>186</v>
      </c>
    </row>
    <row r="131" spans="1:10" ht="12" thickBot="1" x14ac:dyDescent="0.25">
      <c r="A131" s="3333"/>
      <c r="B131" s="3352"/>
      <c r="C131" s="3337"/>
      <c r="D131" s="3350"/>
      <c r="E131" s="3371"/>
      <c r="F131" s="3343"/>
      <c r="G131" s="3374"/>
    </row>
    <row r="132" spans="1:10" ht="17.25" customHeight="1" thickBot="1" x14ac:dyDescent="0.25">
      <c r="A132" s="3190" t="s">
        <v>261</v>
      </c>
      <c r="B132" s="63" t="s">
        <v>172</v>
      </c>
      <c r="C132" s="61" t="s">
        <v>169</v>
      </c>
      <c r="D132" s="57" t="s">
        <v>174</v>
      </c>
      <c r="E132" s="216" t="s">
        <v>261</v>
      </c>
      <c r="F132" s="3205" t="s">
        <v>261</v>
      </c>
      <c r="G132" s="1246" t="s">
        <v>167</v>
      </c>
      <c r="H132" s="2666"/>
      <c r="I132" s="2667"/>
    </row>
    <row r="133" spans="1:10" s="1144" customFormat="1" x14ac:dyDescent="0.2">
      <c r="A133" s="2674"/>
      <c r="B133" s="1163" t="s">
        <v>173</v>
      </c>
      <c r="C133" s="3054" t="s">
        <v>167</v>
      </c>
      <c r="D133" s="3055" t="s">
        <v>2129</v>
      </c>
      <c r="E133" s="2675">
        <v>2300</v>
      </c>
      <c r="F133" s="2676">
        <f>SUM(F134:F135)</f>
        <v>2300</v>
      </c>
      <c r="G133" s="2677"/>
      <c r="H133" s="2678"/>
      <c r="I133" s="2679"/>
    </row>
    <row r="134" spans="1:10" x14ac:dyDescent="0.2">
      <c r="A134" s="1031"/>
      <c r="B134" s="200" t="s">
        <v>184</v>
      </c>
      <c r="C134" s="201" t="s">
        <v>2130</v>
      </c>
      <c r="D134" s="951" t="s">
        <v>2131</v>
      </c>
      <c r="E134" s="860"/>
      <c r="F134" s="939">
        <v>1650</v>
      </c>
      <c r="G134" s="2112"/>
      <c r="H134" s="2666"/>
      <c r="I134" s="2667"/>
    </row>
    <row r="135" spans="1:10" ht="12" thickBot="1" x14ac:dyDescent="0.25">
      <c r="A135" s="2052"/>
      <c r="B135" s="213" t="s">
        <v>184</v>
      </c>
      <c r="C135" s="214" t="s">
        <v>2132</v>
      </c>
      <c r="D135" s="2680" t="s">
        <v>2133</v>
      </c>
      <c r="E135" s="861"/>
      <c r="F135" s="2681">
        <v>650</v>
      </c>
      <c r="G135" s="2682"/>
      <c r="H135" s="2666"/>
      <c r="I135" s="2667"/>
    </row>
    <row r="136" spans="1:10" x14ac:dyDescent="0.2">
      <c r="H136" s="2666"/>
      <c r="I136" s="2667"/>
    </row>
    <row r="137" spans="1:10" x14ac:dyDescent="0.2">
      <c r="H137" s="2666"/>
      <c r="I137" s="2667"/>
    </row>
    <row r="138" spans="1:10" ht="15.75" x14ac:dyDescent="0.2">
      <c r="B138" s="110" t="s">
        <v>940</v>
      </c>
      <c r="C138" s="110"/>
      <c r="D138" s="110"/>
      <c r="E138" s="110"/>
      <c r="F138" s="110"/>
      <c r="G138" s="110"/>
    </row>
    <row r="139" spans="1:10" ht="12" thickBot="1" x14ac:dyDescent="0.25">
      <c r="B139" s="5"/>
      <c r="C139" s="5"/>
      <c r="D139" s="5"/>
      <c r="E139" s="8"/>
      <c r="F139" s="8"/>
      <c r="G139" s="8" t="s">
        <v>165</v>
      </c>
    </row>
    <row r="140" spans="1:10" x14ac:dyDescent="0.2">
      <c r="A140" s="3332" t="s">
        <v>1453</v>
      </c>
      <c r="B140" s="3334" t="s">
        <v>171</v>
      </c>
      <c r="C140" s="3336" t="s">
        <v>864</v>
      </c>
      <c r="D140" s="3348" t="s">
        <v>183</v>
      </c>
      <c r="E140" s="3370" t="s">
        <v>1568</v>
      </c>
      <c r="F140" s="3342" t="s">
        <v>1454</v>
      </c>
      <c r="G140" s="3329" t="s">
        <v>186</v>
      </c>
      <c r="H140" s="994"/>
      <c r="I140" s="994"/>
      <c r="J140" s="994"/>
    </row>
    <row r="141" spans="1:10" ht="12" thickBot="1" x14ac:dyDescent="0.25">
      <c r="A141" s="3333"/>
      <c r="B141" s="3335"/>
      <c r="C141" s="3337"/>
      <c r="D141" s="3350"/>
      <c r="E141" s="3371"/>
      <c r="F141" s="3343"/>
      <c r="G141" s="3330"/>
      <c r="H141" s="994"/>
      <c r="I141" s="994"/>
      <c r="J141" s="994"/>
    </row>
    <row r="142" spans="1:10" ht="12" thickBot="1" x14ac:dyDescent="0.25">
      <c r="A142" s="58">
        <f>A143</f>
        <v>12000</v>
      </c>
      <c r="B142" s="434" t="s">
        <v>172</v>
      </c>
      <c r="C142" s="435" t="s">
        <v>169</v>
      </c>
      <c r="D142" s="57" t="s">
        <v>174</v>
      </c>
      <c r="E142" s="54">
        <f>E143</f>
        <v>20850</v>
      </c>
      <c r="F142" s="58">
        <f>F143</f>
        <v>20850</v>
      </c>
      <c r="G142" s="1246" t="s">
        <v>167</v>
      </c>
      <c r="H142" s="994"/>
      <c r="I142" s="994"/>
      <c r="J142" s="994"/>
    </row>
    <row r="143" spans="1:10" x14ac:dyDescent="0.2">
      <c r="A143" s="2113">
        <f>SUM(A144:A161)</f>
        <v>12000</v>
      </c>
      <c r="B143" s="117" t="s">
        <v>172</v>
      </c>
      <c r="C143" s="2683" t="s">
        <v>167</v>
      </c>
      <c r="D143" s="2684" t="s">
        <v>58</v>
      </c>
      <c r="E143" s="952">
        <f>SUM(E144:E161)</f>
        <v>20850</v>
      </c>
      <c r="F143" s="1567">
        <f>SUM(F144:F161)</f>
        <v>20850</v>
      </c>
      <c r="G143" s="2685"/>
      <c r="H143" s="994"/>
      <c r="I143" s="994"/>
      <c r="J143" s="994"/>
    </row>
    <row r="144" spans="1:10" x14ac:dyDescent="0.2">
      <c r="A144" s="2115">
        <v>1200</v>
      </c>
      <c r="B144" s="53" t="s">
        <v>172</v>
      </c>
      <c r="C144" s="126" t="s">
        <v>1423</v>
      </c>
      <c r="D144" s="1336" t="s">
        <v>2134</v>
      </c>
      <c r="E144" s="1578">
        <v>500</v>
      </c>
      <c r="F144" s="1190">
        <v>300</v>
      </c>
      <c r="G144" s="271"/>
      <c r="H144" s="2068"/>
      <c r="I144" s="2117"/>
      <c r="J144" s="994"/>
    </row>
    <row r="145" spans="1:10" x14ac:dyDescent="0.2">
      <c r="A145" s="2115">
        <v>6500</v>
      </c>
      <c r="B145" s="53" t="s">
        <v>172</v>
      </c>
      <c r="C145" s="126" t="s">
        <v>1424</v>
      </c>
      <c r="D145" s="1336" t="s">
        <v>865</v>
      </c>
      <c r="E145" s="1578">
        <f>1500+1500</f>
        <v>3000</v>
      </c>
      <c r="F145" s="1190">
        <v>3000</v>
      </c>
      <c r="G145" s="3068"/>
      <c r="H145" s="2068"/>
      <c r="I145" s="2117"/>
      <c r="J145" s="994"/>
    </row>
    <row r="146" spans="1:10" x14ac:dyDescent="0.2">
      <c r="A146" s="2115">
        <v>300</v>
      </c>
      <c r="B146" s="53" t="s">
        <v>172</v>
      </c>
      <c r="C146" s="1188" t="s">
        <v>1425</v>
      </c>
      <c r="D146" s="470" t="s">
        <v>1208</v>
      </c>
      <c r="E146" s="1578">
        <v>300</v>
      </c>
      <c r="F146" s="1190">
        <v>300</v>
      </c>
      <c r="G146" s="3068"/>
      <c r="H146" s="2068"/>
      <c r="I146" s="2117"/>
      <c r="J146" s="994"/>
    </row>
    <row r="147" spans="1:10" x14ac:dyDescent="0.2">
      <c r="A147" s="2114"/>
      <c r="B147" s="1345" t="s">
        <v>172</v>
      </c>
      <c r="C147" s="2088">
        <v>1590230000</v>
      </c>
      <c r="D147" s="2686" t="s">
        <v>2135</v>
      </c>
      <c r="E147" s="1187"/>
      <c r="F147" s="161">
        <v>0</v>
      </c>
      <c r="G147" s="3125"/>
      <c r="H147" s="2068"/>
      <c r="I147" s="2117"/>
      <c r="J147" s="994"/>
    </row>
    <row r="148" spans="1:10" x14ac:dyDescent="0.2">
      <c r="A148" s="2114">
        <v>650</v>
      </c>
      <c r="B148" s="1345" t="s">
        <v>172</v>
      </c>
      <c r="C148" s="1346" t="s">
        <v>1772</v>
      </c>
      <c r="D148" s="1336" t="s">
        <v>2136</v>
      </c>
      <c r="E148" s="1187">
        <v>1000</v>
      </c>
      <c r="F148" s="1347">
        <v>0</v>
      </c>
      <c r="G148" s="2305"/>
      <c r="H148" s="2068"/>
      <c r="I148" s="2117"/>
      <c r="J148" s="994"/>
    </row>
    <row r="149" spans="1:10" x14ac:dyDescent="0.2">
      <c r="A149" s="2115">
        <v>200</v>
      </c>
      <c r="B149" s="53" t="s">
        <v>172</v>
      </c>
      <c r="C149" s="126" t="s">
        <v>1773</v>
      </c>
      <c r="D149" s="1336" t="s">
        <v>2137</v>
      </c>
      <c r="E149" s="1578"/>
      <c r="F149" s="1190">
        <v>0</v>
      </c>
      <c r="G149" s="3068"/>
      <c r="H149" s="2068"/>
      <c r="I149" s="2117"/>
      <c r="J149" s="994"/>
    </row>
    <row r="150" spans="1:10" x14ac:dyDescent="0.2">
      <c r="A150" s="2115">
        <v>150</v>
      </c>
      <c r="B150" s="53" t="s">
        <v>172</v>
      </c>
      <c r="C150" s="126" t="s">
        <v>1778</v>
      </c>
      <c r="D150" s="1336" t="s">
        <v>1426</v>
      </c>
      <c r="E150" s="1578"/>
      <c r="F150" s="1190">
        <v>0</v>
      </c>
      <c r="G150" s="3068"/>
      <c r="H150" s="2068"/>
      <c r="I150" s="2117"/>
      <c r="J150" s="994"/>
    </row>
    <row r="151" spans="1:10" ht="22.5" x14ac:dyDescent="0.2">
      <c r="A151" s="2115">
        <v>1000</v>
      </c>
      <c r="B151" s="53" t="s">
        <v>172</v>
      </c>
      <c r="C151" s="126" t="s">
        <v>1774</v>
      </c>
      <c r="D151" s="1336" t="s">
        <v>1427</v>
      </c>
      <c r="E151" s="1578"/>
      <c r="F151" s="1190">
        <v>0</v>
      </c>
      <c r="G151" s="3068"/>
      <c r="H151" s="2064"/>
      <c r="I151" s="2073"/>
      <c r="J151" s="994"/>
    </row>
    <row r="152" spans="1:10" ht="22.5" x14ac:dyDescent="0.2">
      <c r="A152" s="2115">
        <v>1300</v>
      </c>
      <c r="B152" s="53" t="s">
        <v>172</v>
      </c>
      <c r="C152" s="126" t="s">
        <v>1775</v>
      </c>
      <c r="D152" s="1336" t="s">
        <v>1430</v>
      </c>
      <c r="E152" s="1578"/>
      <c r="F152" s="1190">
        <v>0</v>
      </c>
      <c r="G152" s="3068"/>
      <c r="H152" s="2064"/>
      <c r="I152" s="2073"/>
      <c r="J152" s="994"/>
    </row>
    <row r="153" spans="1:10" x14ac:dyDescent="0.2">
      <c r="A153" s="2115">
        <v>500</v>
      </c>
      <c r="B153" s="53" t="s">
        <v>172</v>
      </c>
      <c r="C153" s="126" t="s">
        <v>1777</v>
      </c>
      <c r="D153" s="1336" t="s">
        <v>1428</v>
      </c>
      <c r="E153" s="1578">
        <v>500</v>
      </c>
      <c r="F153" s="1190">
        <v>0</v>
      </c>
      <c r="G153" s="3068"/>
    </row>
    <row r="154" spans="1:10" x14ac:dyDescent="0.2">
      <c r="A154" s="2118">
        <v>200</v>
      </c>
      <c r="B154" s="119" t="s">
        <v>172</v>
      </c>
      <c r="C154" s="2119" t="s">
        <v>1776</v>
      </c>
      <c r="D154" s="2120" t="s">
        <v>1429</v>
      </c>
      <c r="E154" s="1580"/>
      <c r="F154" s="1569">
        <v>0</v>
      </c>
      <c r="G154" s="3126"/>
    </row>
    <row r="155" spans="1:10" x14ac:dyDescent="0.2">
      <c r="A155" s="2115"/>
      <c r="B155" s="119" t="s">
        <v>172</v>
      </c>
      <c r="C155" s="131" t="s">
        <v>2138</v>
      </c>
      <c r="D155" s="2121" t="s">
        <v>1780</v>
      </c>
      <c r="E155" s="1578">
        <v>3000</v>
      </c>
      <c r="F155" s="1190">
        <v>3000</v>
      </c>
      <c r="G155" s="3068"/>
    </row>
    <row r="156" spans="1:10" x14ac:dyDescent="0.2">
      <c r="A156" s="2115"/>
      <c r="B156" s="119"/>
      <c r="C156" s="131"/>
      <c r="D156" s="2121" t="s">
        <v>1782</v>
      </c>
      <c r="E156" s="1578">
        <v>1000</v>
      </c>
      <c r="F156" s="1190">
        <v>0</v>
      </c>
      <c r="G156" s="3068"/>
    </row>
    <row r="157" spans="1:10" x14ac:dyDescent="0.2">
      <c r="A157" s="2115"/>
      <c r="B157" s="119" t="s">
        <v>172</v>
      </c>
      <c r="C157" s="18" t="s">
        <v>2139</v>
      </c>
      <c r="D157" s="2121" t="s">
        <v>1779</v>
      </c>
      <c r="E157" s="1578">
        <v>5000</v>
      </c>
      <c r="F157" s="1190">
        <v>7000</v>
      </c>
      <c r="G157" s="271"/>
    </row>
    <row r="158" spans="1:10" x14ac:dyDescent="0.2">
      <c r="A158" s="2115"/>
      <c r="B158" s="119" t="s">
        <v>172</v>
      </c>
      <c r="C158" s="18" t="s">
        <v>2139</v>
      </c>
      <c r="D158" s="2121" t="s">
        <v>1781</v>
      </c>
      <c r="E158" s="1578">
        <v>4700</v>
      </c>
      <c r="F158" s="1190">
        <v>5400</v>
      </c>
      <c r="G158" s="271"/>
    </row>
    <row r="159" spans="1:10" x14ac:dyDescent="0.2">
      <c r="A159" s="2115"/>
      <c r="B159" s="119" t="s">
        <v>172</v>
      </c>
      <c r="C159" s="18" t="s">
        <v>2139</v>
      </c>
      <c r="D159" s="2121" t="s">
        <v>1783</v>
      </c>
      <c r="E159" s="1578">
        <v>200</v>
      </c>
      <c r="F159" s="1190">
        <v>200</v>
      </c>
      <c r="G159" s="271"/>
    </row>
    <row r="160" spans="1:10" x14ac:dyDescent="0.2">
      <c r="A160" s="2115"/>
      <c r="B160" s="119" t="s">
        <v>172</v>
      </c>
      <c r="C160" s="18" t="s">
        <v>2139</v>
      </c>
      <c r="D160" s="2121" t="s">
        <v>1784</v>
      </c>
      <c r="E160" s="1578">
        <v>1500</v>
      </c>
      <c r="F160" s="1190">
        <v>1500</v>
      </c>
      <c r="G160" s="271"/>
    </row>
    <row r="161" spans="1:11" ht="12" thickBot="1" x14ac:dyDescent="0.25">
      <c r="A161" s="2116"/>
      <c r="B161" s="357" t="s">
        <v>172</v>
      </c>
      <c r="C161" s="610" t="s">
        <v>2139</v>
      </c>
      <c r="D161" s="2687" t="s">
        <v>1785</v>
      </c>
      <c r="E161" s="2122">
        <v>150</v>
      </c>
      <c r="F161" s="1349">
        <v>150</v>
      </c>
      <c r="G161" s="579"/>
    </row>
    <row r="164" spans="1:11" ht="15.75" x14ac:dyDescent="0.2">
      <c r="B164" s="652" t="s">
        <v>866</v>
      </c>
      <c r="C164" s="652"/>
      <c r="D164" s="652"/>
      <c r="E164" s="652"/>
      <c r="F164" s="652"/>
      <c r="G164" s="652"/>
    </row>
    <row r="165" spans="1:11" ht="12" thickBot="1" x14ac:dyDescent="0.25">
      <c r="B165" s="2688"/>
      <c r="C165" s="2688"/>
      <c r="D165" s="2688"/>
      <c r="E165" s="2689"/>
      <c r="F165" s="2689"/>
      <c r="G165" s="2690" t="s">
        <v>185</v>
      </c>
    </row>
    <row r="166" spans="1:11" x14ac:dyDescent="0.2">
      <c r="A166" s="3367" t="s">
        <v>1453</v>
      </c>
      <c r="B166" s="3519" t="s">
        <v>166</v>
      </c>
      <c r="C166" s="3521" t="s">
        <v>867</v>
      </c>
      <c r="D166" s="3523" t="s">
        <v>868</v>
      </c>
      <c r="E166" s="3370" t="s">
        <v>1568</v>
      </c>
      <c r="F166" s="3342" t="s">
        <v>1454</v>
      </c>
      <c r="G166" s="3373" t="s">
        <v>186</v>
      </c>
    </row>
    <row r="167" spans="1:11" ht="12" thickBot="1" x14ac:dyDescent="0.25">
      <c r="A167" s="3368"/>
      <c r="B167" s="3520"/>
      <c r="C167" s="3522"/>
      <c r="D167" s="3524"/>
      <c r="E167" s="3371"/>
      <c r="F167" s="3343"/>
      <c r="G167" s="3374"/>
    </row>
    <row r="168" spans="1:11" ht="12" thickBot="1" x14ac:dyDescent="0.25">
      <c r="A168" s="2691">
        <f>SUM(A169:A177)</f>
        <v>8425.34</v>
      </c>
      <c r="B168" s="1237" t="s">
        <v>168</v>
      </c>
      <c r="C168" s="435" t="s">
        <v>169</v>
      </c>
      <c r="D168" s="1242" t="s">
        <v>869</v>
      </c>
      <c r="E168" s="1241">
        <v>8846.61</v>
      </c>
      <c r="F168" s="1241">
        <f>SUM(F169:F177)</f>
        <v>8846.61</v>
      </c>
      <c r="G168" s="1246" t="s">
        <v>167</v>
      </c>
      <c r="H168" s="994"/>
      <c r="I168" s="994"/>
      <c r="J168" s="994"/>
      <c r="K168" s="994"/>
    </row>
    <row r="169" spans="1:11" x14ac:dyDescent="0.2">
      <c r="A169" s="2692">
        <v>2000.34</v>
      </c>
      <c r="B169" s="2693" t="s">
        <v>184</v>
      </c>
      <c r="C169" s="1192" t="s">
        <v>870</v>
      </c>
      <c r="D169" s="1191" t="s">
        <v>871</v>
      </c>
      <c r="E169" s="2694"/>
      <c r="F169" s="1193">
        <v>2246.61</v>
      </c>
      <c r="G169" s="539"/>
      <c r="H169" s="2123"/>
      <c r="I169" s="2117"/>
      <c r="J169" s="2695"/>
      <c r="K169" s="994"/>
    </row>
    <row r="170" spans="1:11" x14ac:dyDescent="0.2">
      <c r="A170" s="2692">
        <v>500</v>
      </c>
      <c r="B170" s="2696" t="s">
        <v>184</v>
      </c>
      <c r="C170" s="601" t="s">
        <v>872</v>
      </c>
      <c r="D170" s="602" t="s">
        <v>873</v>
      </c>
      <c r="E170" s="2697"/>
      <c r="F170" s="1194">
        <v>500</v>
      </c>
      <c r="G170" s="42"/>
      <c r="H170" s="2123"/>
      <c r="I170" s="2117"/>
      <c r="J170" s="2698"/>
      <c r="K170" s="994"/>
    </row>
    <row r="171" spans="1:11" x14ac:dyDescent="0.2">
      <c r="A171" s="2692">
        <v>3315</v>
      </c>
      <c r="B171" s="2696" t="s">
        <v>184</v>
      </c>
      <c r="C171" s="601" t="s">
        <v>874</v>
      </c>
      <c r="D171" s="602" t="s">
        <v>875</v>
      </c>
      <c r="E171" s="2697"/>
      <c r="F171" s="1194">
        <v>3700</v>
      </c>
      <c r="G171" s="42"/>
      <c r="H171" s="2123"/>
      <c r="I171" s="2117"/>
      <c r="J171" s="2695"/>
      <c r="K171" s="994"/>
    </row>
    <row r="172" spans="1:11" x14ac:dyDescent="0.2">
      <c r="A172" s="2692">
        <v>1600</v>
      </c>
      <c r="B172" s="2696" t="s">
        <v>184</v>
      </c>
      <c r="C172" s="601" t="s">
        <v>1210</v>
      </c>
      <c r="D172" s="2698" t="s">
        <v>1209</v>
      </c>
      <c r="E172" s="2697"/>
      <c r="F172" s="1194">
        <v>1500</v>
      </c>
      <c r="G172" s="42"/>
      <c r="H172" s="2123"/>
      <c r="I172" s="2117"/>
      <c r="J172" s="2695"/>
      <c r="K172" s="994"/>
    </row>
    <row r="173" spans="1:11" x14ac:dyDescent="0.2">
      <c r="A173" s="2692">
        <v>250</v>
      </c>
      <c r="B173" s="2696" t="s">
        <v>184</v>
      </c>
      <c r="C173" s="603" t="s">
        <v>876</v>
      </c>
      <c r="D173" s="602" t="s">
        <v>877</v>
      </c>
      <c r="E173" s="2697"/>
      <c r="F173" s="1194">
        <v>190</v>
      </c>
      <c r="G173" s="42"/>
      <c r="H173" s="2123"/>
      <c r="I173" s="2117"/>
      <c r="J173" s="2695"/>
      <c r="K173" s="994"/>
    </row>
    <row r="174" spans="1:11" x14ac:dyDescent="0.2">
      <c r="A174" s="2692">
        <v>550</v>
      </c>
      <c r="B174" s="2696" t="s">
        <v>184</v>
      </c>
      <c r="C174" s="603" t="s">
        <v>878</v>
      </c>
      <c r="D174" s="602" t="s">
        <v>879</v>
      </c>
      <c r="E174" s="2697"/>
      <c r="F174" s="1194">
        <v>500</v>
      </c>
      <c r="G174" s="42"/>
      <c r="H174" s="2123"/>
      <c r="I174" s="2117"/>
      <c r="J174" s="2698"/>
      <c r="K174" s="994"/>
    </row>
    <row r="175" spans="1:11" x14ac:dyDescent="0.2">
      <c r="A175" s="2692">
        <v>100</v>
      </c>
      <c r="B175" s="2696" t="s">
        <v>184</v>
      </c>
      <c r="C175" s="603" t="s">
        <v>880</v>
      </c>
      <c r="D175" s="602" t="s">
        <v>881</v>
      </c>
      <c r="E175" s="2697"/>
      <c r="F175" s="1194">
        <v>100</v>
      </c>
      <c r="G175" s="42"/>
      <c r="H175" s="2123"/>
      <c r="I175" s="2117"/>
      <c r="J175" s="2698"/>
      <c r="K175" s="994"/>
    </row>
    <row r="176" spans="1:11" x14ac:dyDescent="0.2">
      <c r="A176" s="2692">
        <v>100</v>
      </c>
      <c r="B176" s="2696" t="s">
        <v>184</v>
      </c>
      <c r="C176" s="601" t="s">
        <v>882</v>
      </c>
      <c r="D176" s="602" t="s">
        <v>883</v>
      </c>
      <c r="E176" s="2697"/>
      <c r="F176" s="1194">
        <v>100</v>
      </c>
      <c r="G176" s="42"/>
      <c r="H176" s="2123"/>
      <c r="I176" s="2117"/>
      <c r="J176" s="2698"/>
      <c r="K176" s="994"/>
    </row>
    <row r="177" spans="1:11" ht="12" thickBot="1" x14ac:dyDescent="0.25">
      <c r="A177" s="2699">
        <v>10</v>
      </c>
      <c r="B177" s="2700" t="s">
        <v>184</v>
      </c>
      <c r="C177" s="604" t="s">
        <v>884</v>
      </c>
      <c r="D177" s="605" t="s">
        <v>885</v>
      </c>
      <c r="E177" s="2701"/>
      <c r="F177" s="1195">
        <v>10</v>
      </c>
      <c r="G177" s="1196"/>
      <c r="H177" s="2698"/>
      <c r="I177" s="2698"/>
      <c r="J177" s="2698"/>
      <c r="K177" s="994"/>
    </row>
    <row r="178" spans="1:11" x14ac:dyDescent="0.2">
      <c r="B178" s="3518"/>
      <c r="C178" s="3518"/>
      <c r="D178" s="3518"/>
      <c r="E178" s="3518"/>
      <c r="F178" s="606"/>
      <c r="G178" s="606"/>
      <c r="H178" s="2698"/>
      <c r="I178" s="2698"/>
      <c r="J178" s="2698"/>
      <c r="K178" s="994"/>
    </row>
    <row r="179" spans="1:11" x14ac:dyDescent="0.2">
      <c r="B179" s="606"/>
      <c r="C179" s="606"/>
      <c r="D179" s="606"/>
      <c r="E179" s="606"/>
      <c r="F179" s="606"/>
      <c r="G179" s="606"/>
      <c r="H179" s="2698"/>
      <c r="I179" s="2698"/>
      <c r="J179" s="2698"/>
      <c r="K179" s="994"/>
    </row>
    <row r="180" spans="1:11" x14ac:dyDescent="0.2">
      <c r="B180" s="606"/>
      <c r="C180" s="606"/>
      <c r="D180" s="606"/>
      <c r="E180" s="606"/>
      <c r="F180" s="606"/>
      <c r="G180" s="606"/>
      <c r="H180" s="2698"/>
      <c r="I180" s="2698"/>
      <c r="J180" s="2698"/>
      <c r="K180" s="994"/>
    </row>
    <row r="181" spans="1:11" x14ac:dyDescent="0.2">
      <c r="A181" s="3385"/>
      <c r="B181" s="3385"/>
      <c r="C181" s="3385"/>
      <c r="F181" s="2702"/>
      <c r="G181" s="482"/>
    </row>
    <row r="182" spans="1:11" ht="12.75" x14ac:dyDescent="0.2">
      <c r="A182" s="2139"/>
      <c r="B182" s="2139"/>
      <c r="C182" s="2139"/>
      <c r="F182" s="2703"/>
      <c r="G182" s="482"/>
    </row>
    <row r="183" spans="1:11" x14ac:dyDescent="0.2">
      <c r="A183" s="3385"/>
      <c r="B183" s="3385"/>
      <c r="C183" s="3385"/>
      <c r="F183" s="2702"/>
      <c r="G183" s="482"/>
      <c r="H183" s="2666"/>
      <c r="I183" s="2666"/>
      <c r="J183" s="2667"/>
    </row>
    <row r="184" spans="1:11" ht="12.75" x14ac:dyDescent="0.2">
      <c r="A184" s="2139"/>
      <c r="B184" s="2139"/>
      <c r="C184" s="2139"/>
      <c r="F184" s="2703"/>
      <c r="G184" s="482"/>
      <c r="H184" s="2666"/>
      <c r="I184" s="2666"/>
      <c r="J184" s="2666"/>
    </row>
    <row r="185" spans="1:11" x14ac:dyDescent="0.2">
      <c r="A185" s="3385"/>
      <c r="B185" s="3385"/>
      <c r="C185" s="3385"/>
      <c r="F185" s="2702"/>
      <c r="G185" s="482"/>
      <c r="H185" s="2666"/>
      <c r="I185" s="2666"/>
      <c r="J185" s="2667"/>
    </row>
    <row r="186" spans="1:11" x14ac:dyDescent="0.2">
      <c r="H186" s="2666"/>
      <c r="I186" s="2666"/>
      <c r="J186" s="2667"/>
    </row>
    <row r="187" spans="1:11" x14ac:dyDescent="0.2">
      <c r="H187" s="2666"/>
      <c r="I187" s="2666"/>
      <c r="J187" s="2666"/>
    </row>
    <row r="188" spans="1:11" x14ac:dyDescent="0.2">
      <c r="H188" s="2666"/>
      <c r="I188" s="2666"/>
      <c r="J188" s="2666"/>
    </row>
    <row r="189" spans="1:11" x14ac:dyDescent="0.2">
      <c r="H189" s="2666"/>
      <c r="I189" s="2666"/>
      <c r="J189" s="2666"/>
    </row>
    <row r="190" spans="1:11" x14ac:dyDescent="0.2">
      <c r="H190" s="2666"/>
      <c r="I190" s="2666"/>
      <c r="J190" s="2666"/>
    </row>
    <row r="191" spans="1:11" x14ac:dyDescent="0.2">
      <c r="H191" s="2666"/>
      <c r="I191" s="2666"/>
      <c r="J191" s="2666"/>
    </row>
    <row r="192" spans="1:11" x14ac:dyDescent="0.2">
      <c r="H192" s="2666"/>
      <c r="I192" s="2666"/>
      <c r="J192" s="2666"/>
    </row>
    <row r="193" spans="8:10" ht="15" x14ac:dyDescent="0.2">
      <c r="H193" s="2324"/>
      <c r="I193" s="2324"/>
      <c r="J193" s="2336"/>
    </row>
  </sheetData>
  <mergeCells count="61">
    <mergeCell ref="F130:F131"/>
    <mergeCell ref="G130:G131"/>
    <mergeCell ref="A130:A131"/>
    <mergeCell ref="B130:B131"/>
    <mergeCell ref="C130:C131"/>
    <mergeCell ref="D130:D131"/>
    <mergeCell ref="E130:E131"/>
    <mergeCell ref="A1:G1"/>
    <mergeCell ref="A3:G3"/>
    <mergeCell ref="C5:E5"/>
    <mergeCell ref="B7:B8"/>
    <mergeCell ref="C7:C8"/>
    <mergeCell ref="D7:D8"/>
    <mergeCell ref="E7:E8"/>
    <mergeCell ref="F65:F66"/>
    <mergeCell ref="G19:G20"/>
    <mergeCell ref="A50:A51"/>
    <mergeCell ref="B50:B51"/>
    <mergeCell ref="C50:C51"/>
    <mergeCell ref="D50:D51"/>
    <mergeCell ref="E50:E51"/>
    <mergeCell ref="F50:F51"/>
    <mergeCell ref="G50:G51"/>
    <mergeCell ref="A19:A20"/>
    <mergeCell ref="B19:B20"/>
    <mergeCell ref="C19:C20"/>
    <mergeCell ref="D19:D20"/>
    <mergeCell ref="E19:E20"/>
    <mergeCell ref="F19:F20"/>
    <mergeCell ref="E140:E141"/>
    <mergeCell ref="F140:F141"/>
    <mergeCell ref="G65:G66"/>
    <mergeCell ref="E94:E95"/>
    <mergeCell ref="A106:A107"/>
    <mergeCell ref="B106:B107"/>
    <mergeCell ref="C106:C107"/>
    <mergeCell ref="D106:D107"/>
    <mergeCell ref="E106:E107"/>
    <mergeCell ref="F106:F107"/>
    <mergeCell ref="G106:G107"/>
    <mergeCell ref="A65:A66"/>
    <mergeCell ref="B65:B66"/>
    <mergeCell ref="C65:C66"/>
    <mergeCell ref="D65:D66"/>
    <mergeCell ref="E65:E66"/>
    <mergeCell ref="B178:E178"/>
    <mergeCell ref="A181:C181"/>
    <mergeCell ref="A183:C183"/>
    <mergeCell ref="A185:C185"/>
    <mergeCell ref="G140:G141"/>
    <mergeCell ref="A166:A167"/>
    <mergeCell ref="B166:B167"/>
    <mergeCell ref="C166:C167"/>
    <mergeCell ref="D166:D167"/>
    <mergeCell ref="E166:E167"/>
    <mergeCell ref="F166:F167"/>
    <mergeCell ref="G166:G167"/>
    <mergeCell ref="A140:A141"/>
    <mergeCell ref="B140:B141"/>
    <mergeCell ref="C140:C141"/>
    <mergeCell ref="D140:D141"/>
  </mergeCells>
  <conditionalFormatting sqref="H22:I24 H169:H176 A169:A176">
    <cfRule type="expression" dxfId="27" priority="28">
      <formula>#REF!&lt;&gt;0</formula>
    </cfRule>
  </conditionalFormatting>
  <conditionalFormatting sqref="H21:I21">
    <cfRule type="expression" dxfId="26" priority="27">
      <formula>#REF!&lt;&gt;0</formula>
    </cfRule>
  </conditionalFormatting>
  <conditionalFormatting sqref="H25">
    <cfRule type="expression" dxfId="25" priority="26">
      <formula>#REF!&lt;&gt;0</formula>
    </cfRule>
  </conditionalFormatting>
  <conditionalFormatting sqref="I25">
    <cfRule type="expression" dxfId="24" priority="25">
      <formula>#REF!&lt;&gt;0</formula>
    </cfRule>
  </conditionalFormatting>
  <conditionalFormatting sqref="H33:H37">
    <cfRule type="expression" dxfId="23" priority="21">
      <formula>#REF!&lt;&gt;0</formula>
    </cfRule>
  </conditionalFormatting>
  <conditionalFormatting sqref="H27:I27">
    <cfRule type="expression" dxfId="22" priority="22">
      <formula>#REF!&lt;&gt;0</formula>
    </cfRule>
  </conditionalFormatting>
  <conditionalFormatting sqref="I33:I37">
    <cfRule type="expression" dxfId="21" priority="19">
      <formula>#REF!&lt;&gt;0</formula>
    </cfRule>
  </conditionalFormatting>
  <conditionalFormatting sqref="I30:I31">
    <cfRule type="expression" dxfId="20" priority="18">
      <formula>#REF!&lt;&gt;0</formula>
    </cfRule>
  </conditionalFormatting>
  <conditionalFormatting sqref="H26">
    <cfRule type="expression" dxfId="19" priority="24">
      <formula>#REF!&lt;&gt;0</formula>
    </cfRule>
  </conditionalFormatting>
  <conditionalFormatting sqref="I26">
    <cfRule type="expression" dxfId="18" priority="23">
      <formula>#REF!&lt;&gt;0</formula>
    </cfRule>
  </conditionalFormatting>
  <conditionalFormatting sqref="I32">
    <cfRule type="expression" dxfId="17" priority="17">
      <formula>#REF!&lt;&gt;0</formula>
    </cfRule>
  </conditionalFormatting>
  <conditionalFormatting sqref="H30:H31">
    <cfRule type="expression" dxfId="16" priority="20">
      <formula>#REF!&lt;&gt;0</formula>
    </cfRule>
  </conditionalFormatting>
  <conditionalFormatting sqref="H38:I45">
    <cfRule type="expression" dxfId="15" priority="15">
      <formula>#REF!&lt;&gt;0</formula>
    </cfRule>
  </conditionalFormatting>
  <conditionalFormatting sqref="H32 H56:I62 D31 D60 D93 D69">
    <cfRule type="expression" dxfId="14" priority="16">
      <formula>#REF!&lt;&gt;0</formula>
    </cfRule>
  </conditionalFormatting>
  <conditionalFormatting sqref="H54:H55">
    <cfRule type="expression" dxfId="13" priority="14">
      <formula>#REF!&lt;&gt;0</formula>
    </cfRule>
  </conditionalFormatting>
  <conditionalFormatting sqref="I54:I55">
    <cfRule type="expression" dxfId="12" priority="13">
      <formula>#REF!&lt;&gt;0</formula>
    </cfRule>
  </conditionalFormatting>
  <conditionalFormatting sqref="H68:I88">
    <cfRule type="expression" dxfId="11" priority="12">
      <formula>#REF!&lt;&gt;0</formula>
    </cfRule>
  </conditionalFormatting>
  <conditionalFormatting sqref="H90:I98">
    <cfRule type="expression" dxfId="10" priority="11">
      <formula>#REF!&lt;&gt;0</formula>
    </cfRule>
  </conditionalFormatting>
  <conditionalFormatting sqref="H144 H145:I145 H150:I150 H147:I147">
    <cfRule type="expression" dxfId="9" priority="10">
      <formula>#REF!&lt;&gt;0</formula>
    </cfRule>
  </conditionalFormatting>
  <conditionalFormatting sqref="I144">
    <cfRule type="expression" dxfId="8" priority="9">
      <formula>#REF!&lt;&gt;0</formula>
    </cfRule>
  </conditionalFormatting>
  <conditionalFormatting sqref="H146">
    <cfRule type="expression" dxfId="7" priority="8">
      <formula>#REF!&lt;&gt;0</formula>
    </cfRule>
  </conditionalFormatting>
  <conditionalFormatting sqref="I146">
    <cfRule type="expression" dxfId="6" priority="7">
      <formula>#REF!&lt;&gt;0</formula>
    </cfRule>
  </conditionalFormatting>
  <conditionalFormatting sqref="H148:I148">
    <cfRule type="expression" dxfId="5" priority="6">
      <formula>#REF!&lt;&gt;0</formula>
    </cfRule>
  </conditionalFormatting>
  <conditionalFormatting sqref="H149:I149">
    <cfRule type="expression" dxfId="4" priority="5">
      <formula>#REF!&lt;&gt;0</formula>
    </cfRule>
  </conditionalFormatting>
  <conditionalFormatting sqref="I151:I152">
    <cfRule type="expression" dxfId="3" priority="4">
      <formula>#REF!&lt;&gt;0</formula>
    </cfRule>
  </conditionalFormatting>
  <conditionalFormatting sqref="H151:H152">
    <cfRule type="expression" dxfId="2" priority="3">
      <formula>#REF!&lt;&gt;0</formula>
    </cfRule>
  </conditionalFormatting>
  <conditionalFormatting sqref="I169:I176">
    <cfRule type="expression" dxfId="1" priority="2">
      <formula>#REF!&lt;&gt;0</formula>
    </cfRule>
  </conditionalFormatting>
  <conditionalFormatting sqref="H89:I89">
    <cfRule type="expression" dxfId="0" priority="1">
      <formula>#REF!&lt;&gt;0</formula>
    </cfRule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2" manualBreakCount="2">
    <brk id="61" max="6" man="1"/>
    <brk id="128" max="6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47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12"/>
    <col min="2" max="2" width="3.5703125" style="13" customWidth="1"/>
    <col min="3" max="3" width="10" style="12" customWidth="1"/>
    <col min="4" max="4" width="45.140625" style="12" customWidth="1"/>
    <col min="5" max="6" width="10.140625" style="12" customWidth="1"/>
    <col min="7" max="7" width="15.42578125" style="12" customWidth="1"/>
    <col min="8" max="8" width="17.5703125" style="13" customWidth="1"/>
    <col min="9" max="16384" width="9.140625" style="12"/>
  </cols>
  <sheetData>
    <row r="1" spans="1:12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829"/>
      <c r="I1" s="829"/>
      <c r="J1" s="122"/>
    </row>
    <row r="2" spans="1:12" ht="12.75" customHeight="1" x14ac:dyDescent="0.2">
      <c r="F2" s="122"/>
      <c r="G2" s="122"/>
      <c r="H2" s="769"/>
      <c r="I2" s="122"/>
      <c r="J2" s="122"/>
    </row>
    <row r="3" spans="1:12" s="1" customFormat="1" ht="15.75" x14ac:dyDescent="0.25">
      <c r="A3" s="3532" t="s">
        <v>2140</v>
      </c>
      <c r="B3" s="3532"/>
      <c r="C3" s="3532"/>
      <c r="D3" s="3532"/>
      <c r="E3" s="3532"/>
      <c r="F3" s="3532"/>
      <c r="G3" s="3532"/>
      <c r="H3" s="653"/>
      <c r="I3" s="654"/>
      <c r="J3" s="654"/>
    </row>
    <row r="4" spans="1:12" s="1" customFormat="1" ht="15.75" x14ac:dyDescent="0.25">
      <c r="B4" s="72"/>
      <c r="C4" s="72"/>
      <c r="D4" s="72"/>
      <c r="E4" s="72"/>
      <c r="F4" s="72"/>
      <c r="G4" s="72"/>
      <c r="H4" s="72"/>
      <c r="I4" s="654"/>
      <c r="J4" s="654"/>
    </row>
    <row r="5" spans="1:12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  <c r="I5" s="757"/>
      <c r="J5" s="757"/>
    </row>
    <row r="6" spans="1:12" s="6" customFormat="1" ht="12" thickBot="1" x14ac:dyDescent="0.25">
      <c r="B6" s="5"/>
      <c r="C6" s="5"/>
      <c r="D6" s="5"/>
      <c r="E6" s="8" t="s">
        <v>165</v>
      </c>
      <c r="F6" s="433"/>
      <c r="G6" s="49"/>
      <c r="H6" s="418"/>
      <c r="I6" s="418"/>
      <c r="J6" s="418"/>
    </row>
    <row r="7" spans="1:12" s="10" customFormat="1" ht="12.75" customHeight="1" x14ac:dyDescent="0.2">
      <c r="B7" s="3356"/>
      <c r="C7" s="3351" t="s">
        <v>0</v>
      </c>
      <c r="D7" s="3348" t="s">
        <v>1</v>
      </c>
      <c r="E7" s="3342" t="s">
        <v>1577</v>
      </c>
      <c r="F7" s="787"/>
      <c r="G7" s="9"/>
      <c r="H7" s="9"/>
      <c r="I7" s="9"/>
      <c r="J7" s="9"/>
      <c r="K7" s="9"/>
      <c r="L7" s="9"/>
    </row>
    <row r="8" spans="1:12" s="6" customFormat="1" ht="12.75" customHeight="1" thickBot="1" x14ac:dyDescent="0.25">
      <c r="B8" s="3356"/>
      <c r="C8" s="3352"/>
      <c r="D8" s="3350"/>
      <c r="E8" s="3343"/>
      <c r="F8" s="787"/>
      <c r="G8" s="418"/>
      <c r="H8" s="418"/>
      <c r="I8" s="418"/>
      <c r="J8" s="418"/>
    </row>
    <row r="9" spans="1:12" s="6" customFormat="1" ht="12.75" customHeight="1" thickBot="1" x14ac:dyDescent="0.25">
      <c r="B9" s="73"/>
      <c r="C9" s="63" t="s">
        <v>2</v>
      </c>
      <c r="D9" s="56" t="s">
        <v>11</v>
      </c>
      <c r="E9" s="58">
        <f>(SUM(E10:E12))</f>
        <v>11500</v>
      </c>
      <c r="F9" s="68"/>
      <c r="G9" s="418"/>
      <c r="H9" s="418"/>
      <c r="I9" s="418"/>
      <c r="J9" s="418"/>
    </row>
    <row r="10" spans="1:12" s="14" customFormat="1" ht="12.75" customHeight="1" x14ac:dyDescent="0.2">
      <c r="B10" s="71"/>
      <c r="C10" s="87" t="s">
        <v>3</v>
      </c>
      <c r="D10" s="772" t="s">
        <v>8</v>
      </c>
      <c r="E10" s="134">
        <f>F19</f>
        <v>11500</v>
      </c>
      <c r="F10" s="786"/>
      <c r="G10" s="41"/>
    </row>
    <row r="11" spans="1:12" s="14" customFormat="1" ht="12.75" customHeight="1" x14ac:dyDescent="0.2">
      <c r="B11" s="71"/>
      <c r="C11" s="770" t="s">
        <v>4</v>
      </c>
      <c r="D11" s="771" t="s">
        <v>9</v>
      </c>
      <c r="E11" s="189">
        <f>F27</f>
        <v>0</v>
      </c>
      <c r="F11" s="70"/>
      <c r="G11" s="41"/>
    </row>
    <row r="12" spans="1:12" s="14" customFormat="1" ht="12.75" customHeight="1" thickBot="1" x14ac:dyDescent="0.25">
      <c r="B12" s="71"/>
      <c r="C12" s="78" t="s">
        <v>6</v>
      </c>
      <c r="D12" s="79" t="s">
        <v>12</v>
      </c>
      <c r="E12" s="191">
        <f>F37</f>
        <v>0</v>
      </c>
      <c r="F12" s="775"/>
    </row>
    <row r="13" spans="1:12" s="14" customFormat="1" ht="12.75" customHeight="1" x14ac:dyDescent="0.2">
      <c r="B13" s="71"/>
      <c r="C13" s="773"/>
      <c r="D13" s="774"/>
      <c r="E13" s="775"/>
      <c r="F13" s="775"/>
    </row>
    <row r="14" spans="1:12" s="1" customFormat="1" ht="12.75" customHeight="1" x14ac:dyDescent="0.25">
      <c r="B14" s="3"/>
      <c r="C14" s="2"/>
      <c r="D14" s="2"/>
      <c r="E14" s="2"/>
      <c r="F14" s="2"/>
      <c r="G14" s="2"/>
      <c r="H14" s="46"/>
    </row>
    <row r="15" spans="1:12" ht="18.75" customHeight="1" x14ac:dyDescent="0.2">
      <c r="B15" s="110" t="s">
        <v>2141</v>
      </c>
      <c r="C15" s="110"/>
      <c r="D15" s="110"/>
      <c r="E15" s="110"/>
      <c r="F15" s="110"/>
      <c r="G15" s="110"/>
      <c r="H15" s="38"/>
      <c r="I15" s="38"/>
    </row>
    <row r="16" spans="1:12" ht="12.75" customHeight="1" thickBot="1" x14ac:dyDescent="0.25">
      <c r="B16" s="5"/>
      <c r="C16" s="5"/>
      <c r="D16" s="5"/>
      <c r="E16" s="5"/>
      <c r="F16" s="8"/>
      <c r="G16" s="8" t="s">
        <v>165</v>
      </c>
      <c r="H16" s="5"/>
    </row>
    <row r="17" spans="1:8" ht="12.75" customHeight="1" x14ac:dyDescent="0.2">
      <c r="A17" s="3332" t="s">
        <v>1453</v>
      </c>
      <c r="B17" s="3344" t="s">
        <v>166</v>
      </c>
      <c r="C17" s="3346" t="s">
        <v>984</v>
      </c>
      <c r="D17" s="3348" t="s">
        <v>182</v>
      </c>
      <c r="E17" s="3370" t="s">
        <v>1568</v>
      </c>
      <c r="F17" s="3342" t="s">
        <v>1454</v>
      </c>
      <c r="G17" s="3363" t="s">
        <v>186</v>
      </c>
      <c r="H17" s="12"/>
    </row>
    <row r="18" spans="1:8" ht="18" customHeight="1" thickBot="1" x14ac:dyDescent="0.25">
      <c r="A18" s="3333"/>
      <c r="B18" s="3369"/>
      <c r="C18" s="3366"/>
      <c r="D18" s="3350"/>
      <c r="E18" s="3371"/>
      <c r="F18" s="3343"/>
      <c r="G18" s="3509"/>
      <c r="H18" s="12"/>
    </row>
    <row r="19" spans="1:8" ht="15" customHeight="1" thickBot="1" x14ac:dyDescent="0.25">
      <c r="A19" s="193">
        <f>SUM(A20:A20)</f>
        <v>11500</v>
      </c>
      <c r="B19" s="59" t="s">
        <v>172</v>
      </c>
      <c r="C19" s="60" t="s">
        <v>175</v>
      </c>
      <c r="D19" s="279" t="s">
        <v>174</v>
      </c>
      <c r="E19" s="193">
        <f>SUM(E20:E20)</f>
        <v>11500</v>
      </c>
      <c r="F19" s="870">
        <v>11500</v>
      </c>
      <c r="G19" s="1246" t="s">
        <v>167</v>
      </c>
      <c r="H19" s="12"/>
    </row>
    <row r="20" spans="1:8" ht="23.25" thickBot="1" x14ac:dyDescent="0.25">
      <c r="A20" s="1161">
        <v>11500</v>
      </c>
      <c r="B20" s="942" t="s">
        <v>173</v>
      </c>
      <c r="C20" s="943" t="s">
        <v>1227</v>
      </c>
      <c r="D20" s="944" t="s">
        <v>1019</v>
      </c>
      <c r="E20" s="945">
        <v>11500</v>
      </c>
      <c r="F20" s="891"/>
      <c r="G20" s="947"/>
      <c r="H20" s="12"/>
    </row>
    <row r="21" spans="1:8" ht="12.75" customHeight="1" x14ac:dyDescent="0.2"/>
    <row r="22" spans="1:8" ht="12.75" customHeight="1" x14ac:dyDescent="0.2"/>
    <row r="23" spans="1:8" ht="18.75" customHeight="1" x14ac:dyDescent="0.2">
      <c r="B23" s="110" t="s">
        <v>941</v>
      </c>
      <c r="C23" s="110"/>
      <c r="D23" s="110"/>
      <c r="E23" s="110"/>
      <c r="F23" s="110"/>
      <c r="G23" s="110"/>
      <c r="H23" s="236"/>
    </row>
    <row r="24" spans="1:8" ht="12.75" customHeight="1" thickBot="1" x14ac:dyDescent="0.25">
      <c r="B24" s="5"/>
      <c r="C24" s="5"/>
      <c r="D24" s="5"/>
      <c r="E24" s="34"/>
      <c r="F24" s="34"/>
      <c r="G24" s="34" t="s">
        <v>165</v>
      </c>
      <c r="H24" s="49"/>
    </row>
    <row r="25" spans="1:8" ht="12.75" customHeight="1" x14ac:dyDescent="0.2">
      <c r="A25" s="3332" t="s">
        <v>1453</v>
      </c>
      <c r="B25" s="3351" t="s">
        <v>171</v>
      </c>
      <c r="C25" s="3336" t="s">
        <v>943</v>
      </c>
      <c r="D25" s="3353" t="s">
        <v>181</v>
      </c>
      <c r="E25" s="3370" t="s">
        <v>1568</v>
      </c>
      <c r="F25" s="3342" t="s">
        <v>1454</v>
      </c>
      <c r="G25" s="3363" t="s">
        <v>186</v>
      </c>
      <c r="H25" s="12"/>
    </row>
    <row r="26" spans="1:8" ht="16.5" customHeight="1" thickBot="1" x14ac:dyDescent="0.25">
      <c r="A26" s="3333"/>
      <c r="B26" s="3352"/>
      <c r="C26" s="3337"/>
      <c r="D26" s="3354"/>
      <c r="E26" s="3371"/>
      <c r="F26" s="3343"/>
      <c r="G26" s="3364"/>
      <c r="H26" s="12"/>
    </row>
    <row r="27" spans="1:8" ht="15" customHeight="1" thickBot="1" x14ac:dyDescent="0.25">
      <c r="A27" s="58">
        <f>SUM(A28:A30)</f>
        <v>1200</v>
      </c>
      <c r="B27" s="63" t="s">
        <v>172</v>
      </c>
      <c r="C27" s="61" t="s">
        <v>169</v>
      </c>
      <c r="D27" s="56" t="s">
        <v>174</v>
      </c>
      <c r="E27" s="58">
        <f>SUM(E28:E30)</f>
        <v>0</v>
      </c>
      <c r="F27" s="58">
        <v>0</v>
      </c>
      <c r="G27" s="1246" t="s">
        <v>167</v>
      </c>
      <c r="H27" s="12"/>
    </row>
    <row r="28" spans="1:8" ht="12.75" customHeight="1" x14ac:dyDescent="0.2">
      <c r="A28" s="476">
        <v>100</v>
      </c>
      <c r="B28" s="124" t="s">
        <v>184</v>
      </c>
      <c r="C28" s="946" t="s">
        <v>886</v>
      </c>
      <c r="D28" s="936" t="s">
        <v>887</v>
      </c>
      <c r="E28" s="846"/>
      <c r="F28" s="477"/>
      <c r="G28" s="3529" t="s">
        <v>1592</v>
      </c>
      <c r="H28" s="122"/>
    </row>
    <row r="29" spans="1:8" ht="12.75" customHeight="1" x14ac:dyDescent="0.2">
      <c r="A29" s="472">
        <v>200</v>
      </c>
      <c r="B29" s="598" t="s">
        <v>184</v>
      </c>
      <c r="C29" s="255">
        <v>188001</v>
      </c>
      <c r="D29" s="360" t="s">
        <v>888</v>
      </c>
      <c r="E29" s="844"/>
      <c r="F29" s="473"/>
      <c r="G29" s="3530"/>
      <c r="H29" s="122"/>
    </row>
    <row r="30" spans="1:8" ht="12.75" customHeight="1" thickBot="1" x14ac:dyDescent="0.25">
      <c r="A30" s="474">
        <v>900</v>
      </c>
      <c r="B30" s="609" t="s">
        <v>184</v>
      </c>
      <c r="C30" s="258">
        <v>188003</v>
      </c>
      <c r="D30" s="1166" t="s">
        <v>889</v>
      </c>
      <c r="E30" s="845"/>
      <c r="F30" s="475"/>
      <c r="G30" s="3531"/>
      <c r="H30" s="12"/>
    </row>
    <row r="31" spans="1:8" ht="12.75" customHeight="1" x14ac:dyDescent="0.2"/>
    <row r="32" spans="1:8" ht="12.75" customHeight="1" x14ac:dyDescent="0.2"/>
    <row r="33" spans="1:8" ht="18.75" customHeight="1" x14ac:dyDescent="0.2">
      <c r="B33" s="110" t="s">
        <v>942</v>
      </c>
      <c r="C33" s="110"/>
      <c r="D33" s="38"/>
      <c r="E33" s="38"/>
      <c r="F33" s="38"/>
      <c r="G33" s="38"/>
      <c r="H33" s="2133"/>
    </row>
    <row r="34" spans="1:8" ht="12.75" customHeight="1" thickBot="1" x14ac:dyDescent="0.25">
      <c r="B34" s="5"/>
      <c r="C34" s="5"/>
      <c r="D34" s="5"/>
      <c r="E34" s="8"/>
      <c r="F34" s="8"/>
      <c r="G34" s="8" t="s">
        <v>165</v>
      </c>
      <c r="H34" s="11"/>
    </row>
    <row r="35" spans="1:8" ht="12.75" customHeight="1" x14ac:dyDescent="0.2">
      <c r="A35" s="3332" t="s">
        <v>1453</v>
      </c>
      <c r="B35" s="3334" t="s">
        <v>171</v>
      </c>
      <c r="C35" s="3336" t="s">
        <v>890</v>
      </c>
      <c r="D35" s="3348" t="s">
        <v>183</v>
      </c>
      <c r="E35" s="3370" t="s">
        <v>1568</v>
      </c>
      <c r="F35" s="3342" t="s">
        <v>1454</v>
      </c>
      <c r="G35" s="3373" t="s">
        <v>186</v>
      </c>
      <c r="H35" s="12"/>
    </row>
    <row r="36" spans="1:8" ht="24" customHeight="1" thickBot="1" x14ac:dyDescent="0.25">
      <c r="A36" s="3333"/>
      <c r="B36" s="3335"/>
      <c r="C36" s="3337"/>
      <c r="D36" s="3350"/>
      <c r="E36" s="3371"/>
      <c r="F36" s="3343"/>
      <c r="G36" s="3374"/>
      <c r="H36" s="12"/>
    </row>
    <row r="37" spans="1:8" s="132" customFormat="1" ht="15" customHeight="1" thickBot="1" x14ac:dyDescent="0.25">
      <c r="A37" s="58">
        <v>200</v>
      </c>
      <c r="B37" s="434" t="s">
        <v>172</v>
      </c>
      <c r="C37" s="435" t="s">
        <v>169</v>
      </c>
      <c r="D37" s="57" t="s">
        <v>174</v>
      </c>
      <c r="E37" s="58">
        <f>E38</f>
        <v>0</v>
      </c>
      <c r="F37" s="58">
        <v>0</v>
      </c>
      <c r="G37" s="1246" t="s">
        <v>167</v>
      </c>
    </row>
    <row r="38" spans="1:8" s="132" customFormat="1" ht="15.75" customHeight="1" x14ac:dyDescent="0.2">
      <c r="A38" s="530">
        <f>SUM(A39:A39)</f>
        <v>200</v>
      </c>
      <c r="B38" s="1605" t="s">
        <v>172</v>
      </c>
      <c r="C38" s="205" t="s">
        <v>167</v>
      </c>
      <c r="D38" s="1606" t="s">
        <v>58</v>
      </c>
      <c r="E38" s="876"/>
      <c r="F38" s="531"/>
      <c r="G38" s="3527" t="s">
        <v>1592</v>
      </c>
    </row>
    <row r="39" spans="1:8" ht="18" customHeight="1" thickBot="1" x14ac:dyDescent="0.25">
      <c r="A39" s="403">
        <v>200</v>
      </c>
      <c r="B39" s="455" t="s">
        <v>172</v>
      </c>
      <c r="C39" s="610" t="s">
        <v>886</v>
      </c>
      <c r="D39" s="595" t="s">
        <v>887</v>
      </c>
      <c r="E39" s="823"/>
      <c r="F39" s="458"/>
      <c r="G39" s="3528"/>
      <c r="H39" s="12"/>
    </row>
    <row r="43" spans="1:8" x14ac:dyDescent="0.2">
      <c r="A43" s="3331"/>
      <c r="B43" s="3331"/>
      <c r="C43" s="3331"/>
      <c r="D43" s="319"/>
      <c r="F43" s="319"/>
      <c r="G43" s="13"/>
    </row>
    <row r="44" spans="1:8" ht="12.75" x14ac:dyDescent="0.2">
      <c r="A44" s="2134"/>
      <c r="B44" s="2134"/>
      <c r="C44" s="2134"/>
      <c r="F44" s="163"/>
      <c r="G44" s="13"/>
    </row>
    <row r="45" spans="1:8" x14ac:dyDescent="0.2">
      <c r="A45" s="3331"/>
      <c r="B45" s="3331"/>
      <c r="C45" s="3331"/>
      <c r="D45" s="319"/>
      <c r="F45" s="319"/>
      <c r="G45" s="13"/>
    </row>
    <row r="46" spans="1:8" ht="12.75" x14ac:dyDescent="0.2">
      <c r="A46" s="2134"/>
      <c r="B46" s="2134"/>
      <c r="C46" s="2134"/>
      <c r="F46" s="163"/>
      <c r="G46" s="13"/>
    </row>
    <row r="47" spans="1:8" x14ac:dyDescent="0.2">
      <c r="A47" s="3331"/>
      <c r="B47" s="3331"/>
      <c r="C47" s="3331"/>
      <c r="D47" s="319"/>
      <c r="F47" s="319"/>
      <c r="G47" s="13"/>
    </row>
  </sheetData>
  <mergeCells count="33">
    <mergeCell ref="A1:G1"/>
    <mergeCell ref="A3:G3"/>
    <mergeCell ref="C5:E5"/>
    <mergeCell ref="B7:B8"/>
    <mergeCell ref="C7:C8"/>
    <mergeCell ref="D7:D8"/>
    <mergeCell ref="E7:E8"/>
    <mergeCell ref="G17:G18"/>
    <mergeCell ref="A25:A26"/>
    <mergeCell ref="B25:B26"/>
    <mergeCell ref="C25:C26"/>
    <mergeCell ref="D25:D26"/>
    <mergeCell ref="E25:E26"/>
    <mergeCell ref="F25:F26"/>
    <mergeCell ref="G25:G26"/>
    <mergeCell ref="A17:A18"/>
    <mergeCell ref="B17:B18"/>
    <mergeCell ref="C17:C18"/>
    <mergeCell ref="D17:D18"/>
    <mergeCell ref="E17:E18"/>
    <mergeCell ref="F17:F18"/>
    <mergeCell ref="G38:G39"/>
    <mergeCell ref="A43:C43"/>
    <mergeCell ref="A45:C45"/>
    <mergeCell ref="A47:C47"/>
    <mergeCell ref="G28:G30"/>
    <mergeCell ref="A35:A36"/>
    <mergeCell ref="B35:B36"/>
    <mergeCell ref="C35:C36"/>
    <mergeCell ref="D35:D36"/>
    <mergeCell ref="E35:E36"/>
    <mergeCell ref="F35:F36"/>
    <mergeCell ref="G35:G36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25"/>
  <sheetViews>
    <sheetView workbookViewId="0">
      <selection activeCell="A2" sqref="A2"/>
    </sheetView>
  </sheetViews>
  <sheetFormatPr defaultRowHeight="12.75" x14ac:dyDescent="0.2"/>
  <cols>
    <col min="1" max="16384" width="9.140625" style="2786"/>
  </cols>
  <sheetData>
    <row r="1" spans="1:12" ht="26.25" x14ac:dyDescent="0.4">
      <c r="A1" s="3252" t="s">
        <v>2181</v>
      </c>
      <c r="B1" s="3252"/>
      <c r="C1" s="3252"/>
      <c r="D1" s="3252"/>
      <c r="E1" s="3252"/>
      <c r="F1" s="3252"/>
      <c r="G1" s="3252"/>
      <c r="H1" s="3252"/>
      <c r="I1" s="3252"/>
      <c r="J1" s="3252"/>
      <c r="K1" s="3252"/>
      <c r="L1" s="2785"/>
    </row>
    <row r="20" spans="1:12" ht="12.75" customHeight="1" x14ac:dyDescent="0.2">
      <c r="A20" s="3253" t="s">
        <v>2273</v>
      </c>
      <c r="B20" s="3253"/>
      <c r="C20" s="3253"/>
      <c r="D20" s="3253"/>
      <c r="E20" s="3253"/>
      <c r="F20" s="3253"/>
      <c r="G20" s="3253"/>
      <c r="H20" s="3253"/>
      <c r="I20" s="3253"/>
      <c r="J20" s="3253"/>
      <c r="K20" s="3253"/>
      <c r="L20" s="2787"/>
    </row>
    <row r="21" spans="1:12" ht="12.75" customHeight="1" x14ac:dyDescent="0.2">
      <c r="A21" s="3253"/>
      <c r="B21" s="3253"/>
      <c r="C21" s="3253"/>
      <c r="D21" s="3253"/>
      <c r="E21" s="3253"/>
      <c r="F21" s="3253"/>
      <c r="G21" s="3253"/>
      <c r="H21" s="3253"/>
      <c r="I21" s="3253"/>
      <c r="J21" s="3253"/>
      <c r="K21" s="3253"/>
      <c r="L21" s="2787"/>
    </row>
    <row r="22" spans="1:12" ht="12.75" customHeight="1" x14ac:dyDescent="0.2">
      <c r="A22" s="2787"/>
      <c r="B22" s="2787"/>
      <c r="C22" s="2787"/>
      <c r="D22" s="2787"/>
      <c r="E22" s="2787"/>
      <c r="F22" s="2787"/>
      <c r="G22" s="2787"/>
      <c r="H22" s="2787"/>
      <c r="I22" s="2787"/>
      <c r="J22" s="2787"/>
      <c r="K22" s="2787"/>
      <c r="L22" s="2787"/>
    </row>
    <row r="23" spans="1:12" ht="12.75" customHeight="1" x14ac:dyDescent="0.2">
      <c r="A23" s="2787"/>
      <c r="B23" s="2787"/>
      <c r="C23" s="2787"/>
      <c r="D23" s="2787"/>
      <c r="E23" s="2787"/>
      <c r="F23" s="2787"/>
      <c r="G23" s="2787"/>
      <c r="H23" s="2787"/>
      <c r="I23" s="2787"/>
      <c r="J23" s="2787"/>
      <c r="K23" s="2787"/>
      <c r="L23" s="2787"/>
    </row>
    <row r="24" spans="1:12" ht="12.75" customHeight="1" x14ac:dyDescent="0.2">
      <c r="A24" s="2788"/>
      <c r="B24" s="2788"/>
      <c r="C24" s="2788"/>
      <c r="D24" s="2788"/>
      <c r="E24" s="2788"/>
      <c r="F24" s="2788"/>
      <c r="G24" s="2788"/>
      <c r="H24" s="2788"/>
      <c r="I24" s="2788"/>
      <c r="J24" s="2788"/>
      <c r="K24" s="2788"/>
      <c r="L24" s="2788"/>
    </row>
    <row r="25" spans="1:12" ht="12.75" customHeight="1" x14ac:dyDescent="0.2">
      <c r="A25" s="2788"/>
      <c r="B25" s="2788"/>
      <c r="C25" s="2788"/>
      <c r="D25" s="2788"/>
      <c r="E25" s="2788"/>
      <c r="F25" s="2788"/>
      <c r="G25" s="2788"/>
      <c r="H25" s="2788"/>
      <c r="I25" s="2788"/>
      <c r="J25" s="2788"/>
      <c r="K25" s="2788"/>
      <c r="L25" s="2788"/>
    </row>
  </sheetData>
  <mergeCells count="2">
    <mergeCell ref="A1:K1"/>
    <mergeCell ref="A20:K2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79"/>
  <sheetViews>
    <sheetView zoomScaleNormal="100" workbookViewId="0">
      <selection activeCell="A2" sqref="A2"/>
    </sheetView>
  </sheetViews>
  <sheetFormatPr defaultRowHeight="12.75" x14ac:dyDescent="0.2"/>
  <cols>
    <col min="1" max="1" width="6" style="2791" customWidth="1"/>
    <col min="2" max="2" width="6.85546875" style="2775" customWidth="1"/>
    <col min="3" max="3" width="20.7109375" style="2775" customWidth="1"/>
    <col min="4" max="4" width="22.28515625" style="2775" customWidth="1"/>
    <col min="5" max="5" width="11.85546875" style="2775" customWidth="1"/>
    <col min="6" max="6" width="12.7109375" style="2775" customWidth="1"/>
    <col min="7" max="7" width="13.7109375" style="2775" customWidth="1"/>
    <col min="8" max="8" width="3.5703125" style="2775" customWidth="1"/>
    <col min="9" max="9" width="11.7109375" style="2798" bestFit="1" customWidth="1"/>
    <col min="10" max="10" width="19.7109375" style="2798" customWidth="1"/>
    <col min="11" max="11" width="14.5703125" style="2798" customWidth="1"/>
    <col min="12" max="12" width="9.140625" style="2798"/>
    <col min="13" max="16" width="9.140625" style="2775"/>
    <col min="17" max="17" width="11.7109375" style="2775" bestFit="1" customWidth="1"/>
    <col min="18" max="256" width="9.140625" style="2775"/>
    <col min="257" max="257" width="3.7109375" style="2775" customWidth="1"/>
    <col min="258" max="258" width="5.42578125" style="2775" customWidth="1"/>
    <col min="259" max="260" width="20.7109375" style="2775" customWidth="1"/>
    <col min="261" max="263" width="10" style="2775" bestFit="1" customWidth="1"/>
    <col min="264" max="264" width="9.28515625" style="2775" customWidth="1"/>
    <col min="265" max="265" width="11.7109375" style="2775" bestFit="1" customWidth="1"/>
    <col min="266" max="266" width="10.140625" style="2775" bestFit="1" customWidth="1"/>
    <col min="267" max="272" width="9.140625" style="2775"/>
    <col min="273" max="273" width="11.7109375" style="2775" bestFit="1" customWidth="1"/>
    <col min="274" max="512" width="9.140625" style="2775"/>
    <col min="513" max="513" width="3.7109375" style="2775" customWidth="1"/>
    <col min="514" max="514" width="5.42578125" style="2775" customWidth="1"/>
    <col min="515" max="516" width="20.7109375" style="2775" customWidth="1"/>
    <col min="517" max="519" width="10" style="2775" bestFit="1" customWidth="1"/>
    <col min="520" max="520" width="9.28515625" style="2775" customWidth="1"/>
    <col min="521" max="521" width="11.7109375" style="2775" bestFit="1" customWidth="1"/>
    <col min="522" max="522" width="10.140625" style="2775" bestFit="1" customWidth="1"/>
    <col min="523" max="528" width="9.140625" style="2775"/>
    <col min="529" max="529" width="11.7109375" style="2775" bestFit="1" customWidth="1"/>
    <col min="530" max="768" width="9.140625" style="2775"/>
    <col min="769" max="769" width="3.7109375" style="2775" customWidth="1"/>
    <col min="770" max="770" width="5.42578125" style="2775" customWidth="1"/>
    <col min="771" max="772" width="20.7109375" style="2775" customWidth="1"/>
    <col min="773" max="775" width="10" style="2775" bestFit="1" customWidth="1"/>
    <col min="776" max="776" width="9.28515625" style="2775" customWidth="1"/>
    <col min="777" max="777" width="11.7109375" style="2775" bestFit="1" customWidth="1"/>
    <col min="778" max="778" width="10.140625" style="2775" bestFit="1" customWidth="1"/>
    <col min="779" max="784" width="9.140625" style="2775"/>
    <col min="785" max="785" width="11.7109375" style="2775" bestFit="1" customWidth="1"/>
    <col min="786" max="1024" width="9.140625" style="2775"/>
    <col min="1025" max="1025" width="3.7109375" style="2775" customWidth="1"/>
    <col min="1026" max="1026" width="5.42578125" style="2775" customWidth="1"/>
    <col min="1027" max="1028" width="20.7109375" style="2775" customWidth="1"/>
    <col min="1029" max="1031" width="10" style="2775" bestFit="1" customWidth="1"/>
    <col min="1032" max="1032" width="9.28515625" style="2775" customWidth="1"/>
    <col min="1033" max="1033" width="11.7109375" style="2775" bestFit="1" customWidth="1"/>
    <col min="1034" max="1034" width="10.140625" style="2775" bestFit="1" customWidth="1"/>
    <col min="1035" max="1040" width="9.140625" style="2775"/>
    <col min="1041" max="1041" width="11.7109375" style="2775" bestFit="1" customWidth="1"/>
    <col min="1042" max="1280" width="9.140625" style="2775"/>
    <col min="1281" max="1281" width="3.7109375" style="2775" customWidth="1"/>
    <col min="1282" max="1282" width="5.42578125" style="2775" customWidth="1"/>
    <col min="1283" max="1284" width="20.7109375" style="2775" customWidth="1"/>
    <col min="1285" max="1287" width="10" style="2775" bestFit="1" customWidth="1"/>
    <col min="1288" max="1288" width="9.28515625" style="2775" customWidth="1"/>
    <col min="1289" max="1289" width="11.7109375" style="2775" bestFit="1" customWidth="1"/>
    <col min="1290" max="1290" width="10.140625" style="2775" bestFit="1" customWidth="1"/>
    <col min="1291" max="1296" width="9.140625" style="2775"/>
    <col min="1297" max="1297" width="11.7109375" style="2775" bestFit="1" customWidth="1"/>
    <col min="1298" max="1536" width="9.140625" style="2775"/>
    <col min="1537" max="1537" width="3.7109375" style="2775" customWidth="1"/>
    <col min="1538" max="1538" width="5.42578125" style="2775" customWidth="1"/>
    <col min="1539" max="1540" width="20.7109375" style="2775" customWidth="1"/>
    <col min="1541" max="1543" width="10" style="2775" bestFit="1" customWidth="1"/>
    <col min="1544" max="1544" width="9.28515625" style="2775" customWidth="1"/>
    <col min="1545" max="1545" width="11.7109375" style="2775" bestFit="1" customWidth="1"/>
    <col min="1546" max="1546" width="10.140625" style="2775" bestFit="1" customWidth="1"/>
    <col min="1547" max="1552" width="9.140625" style="2775"/>
    <col min="1553" max="1553" width="11.7109375" style="2775" bestFit="1" customWidth="1"/>
    <col min="1554" max="1792" width="9.140625" style="2775"/>
    <col min="1793" max="1793" width="3.7109375" style="2775" customWidth="1"/>
    <col min="1794" max="1794" width="5.42578125" style="2775" customWidth="1"/>
    <col min="1795" max="1796" width="20.7109375" style="2775" customWidth="1"/>
    <col min="1797" max="1799" width="10" style="2775" bestFit="1" customWidth="1"/>
    <col min="1800" max="1800" width="9.28515625" style="2775" customWidth="1"/>
    <col min="1801" max="1801" width="11.7109375" style="2775" bestFit="1" customWidth="1"/>
    <col min="1802" max="1802" width="10.140625" style="2775" bestFit="1" customWidth="1"/>
    <col min="1803" max="1808" width="9.140625" style="2775"/>
    <col min="1809" max="1809" width="11.7109375" style="2775" bestFit="1" customWidth="1"/>
    <col min="1810" max="2048" width="9.140625" style="2775"/>
    <col min="2049" max="2049" width="3.7109375" style="2775" customWidth="1"/>
    <col min="2050" max="2050" width="5.42578125" style="2775" customWidth="1"/>
    <col min="2051" max="2052" width="20.7109375" style="2775" customWidth="1"/>
    <col min="2053" max="2055" width="10" style="2775" bestFit="1" customWidth="1"/>
    <col min="2056" max="2056" width="9.28515625" style="2775" customWidth="1"/>
    <col min="2057" max="2057" width="11.7109375" style="2775" bestFit="1" customWidth="1"/>
    <col min="2058" max="2058" width="10.140625" style="2775" bestFit="1" customWidth="1"/>
    <col min="2059" max="2064" width="9.140625" style="2775"/>
    <col min="2065" max="2065" width="11.7109375" style="2775" bestFit="1" customWidth="1"/>
    <col min="2066" max="2304" width="9.140625" style="2775"/>
    <col min="2305" max="2305" width="3.7109375" style="2775" customWidth="1"/>
    <col min="2306" max="2306" width="5.42578125" style="2775" customWidth="1"/>
    <col min="2307" max="2308" width="20.7109375" style="2775" customWidth="1"/>
    <col min="2309" max="2311" width="10" style="2775" bestFit="1" customWidth="1"/>
    <col min="2312" max="2312" width="9.28515625" style="2775" customWidth="1"/>
    <col min="2313" max="2313" width="11.7109375" style="2775" bestFit="1" customWidth="1"/>
    <col min="2314" max="2314" width="10.140625" style="2775" bestFit="1" customWidth="1"/>
    <col min="2315" max="2320" width="9.140625" style="2775"/>
    <col min="2321" max="2321" width="11.7109375" style="2775" bestFit="1" customWidth="1"/>
    <col min="2322" max="2560" width="9.140625" style="2775"/>
    <col min="2561" max="2561" width="3.7109375" style="2775" customWidth="1"/>
    <col min="2562" max="2562" width="5.42578125" style="2775" customWidth="1"/>
    <col min="2563" max="2564" width="20.7109375" style="2775" customWidth="1"/>
    <col min="2565" max="2567" width="10" style="2775" bestFit="1" customWidth="1"/>
    <col min="2568" max="2568" width="9.28515625" style="2775" customWidth="1"/>
    <col min="2569" max="2569" width="11.7109375" style="2775" bestFit="1" customWidth="1"/>
    <col min="2570" max="2570" width="10.140625" style="2775" bestFit="1" customWidth="1"/>
    <col min="2571" max="2576" width="9.140625" style="2775"/>
    <col min="2577" max="2577" width="11.7109375" style="2775" bestFit="1" customWidth="1"/>
    <col min="2578" max="2816" width="9.140625" style="2775"/>
    <col min="2817" max="2817" width="3.7109375" style="2775" customWidth="1"/>
    <col min="2818" max="2818" width="5.42578125" style="2775" customWidth="1"/>
    <col min="2819" max="2820" width="20.7109375" style="2775" customWidth="1"/>
    <col min="2821" max="2823" width="10" style="2775" bestFit="1" customWidth="1"/>
    <col min="2824" max="2824" width="9.28515625" style="2775" customWidth="1"/>
    <col min="2825" max="2825" width="11.7109375" style="2775" bestFit="1" customWidth="1"/>
    <col min="2826" max="2826" width="10.140625" style="2775" bestFit="1" customWidth="1"/>
    <col min="2827" max="2832" width="9.140625" style="2775"/>
    <col min="2833" max="2833" width="11.7109375" style="2775" bestFit="1" customWidth="1"/>
    <col min="2834" max="3072" width="9.140625" style="2775"/>
    <col min="3073" max="3073" width="3.7109375" style="2775" customWidth="1"/>
    <col min="3074" max="3074" width="5.42578125" style="2775" customWidth="1"/>
    <col min="3075" max="3076" width="20.7109375" style="2775" customWidth="1"/>
    <col min="3077" max="3079" width="10" style="2775" bestFit="1" customWidth="1"/>
    <col min="3080" max="3080" width="9.28515625" style="2775" customWidth="1"/>
    <col min="3081" max="3081" width="11.7109375" style="2775" bestFit="1" customWidth="1"/>
    <col min="3082" max="3082" width="10.140625" style="2775" bestFit="1" customWidth="1"/>
    <col min="3083" max="3088" width="9.140625" style="2775"/>
    <col min="3089" max="3089" width="11.7109375" style="2775" bestFit="1" customWidth="1"/>
    <col min="3090" max="3328" width="9.140625" style="2775"/>
    <col min="3329" max="3329" width="3.7109375" style="2775" customWidth="1"/>
    <col min="3330" max="3330" width="5.42578125" style="2775" customWidth="1"/>
    <col min="3331" max="3332" width="20.7109375" style="2775" customWidth="1"/>
    <col min="3333" max="3335" width="10" style="2775" bestFit="1" customWidth="1"/>
    <col min="3336" max="3336" width="9.28515625" style="2775" customWidth="1"/>
    <col min="3337" max="3337" width="11.7109375" style="2775" bestFit="1" customWidth="1"/>
    <col min="3338" max="3338" width="10.140625" style="2775" bestFit="1" customWidth="1"/>
    <col min="3339" max="3344" width="9.140625" style="2775"/>
    <col min="3345" max="3345" width="11.7109375" style="2775" bestFit="1" customWidth="1"/>
    <col min="3346" max="3584" width="9.140625" style="2775"/>
    <col min="3585" max="3585" width="3.7109375" style="2775" customWidth="1"/>
    <col min="3586" max="3586" width="5.42578125" style="2775" customWidth="1"/>
    <col min="3587" max="3588" width="20.7109375" style="2775" customWidth="1"/>
    <col min="3589" max="3591" width="10" style="2775" bestFit="1" customWidth="1"/>
    <col min="3592" max="3592" width="9.28515625" style="2775" customWidth="1"/>
    <col min="3593" max="3593" width="11.7109375" style="2775" bestFit="1" customWidth="1"/>
    <col min="3594" max="3594" width="10.140625" style="2775" bestFit="1" customWidth="1"/>
    <col min="3595" max="3600" width="9.140625" style="2775"/>
    <col min="3601" max="3601" width="11.7109375" style="2775" bestFit="1" customWidth="1"/>
    <col min="3602" max="3840" width="9.140625" style="2775"/>
    <col min="3841" max="3841" width="3.7109375" style="2775" customWidth="1"/>
    <col min="3842" max="3842" width="5.42578125" style="2775" customWidth="1"/>
    <col min="3843" max="3844" width="20.7109375" style="2775" customWidth="1"/>
    <col min="3845" max="3847" width="10" style="2775" bestFit="1" customWidth="1"/>
    <col min="3848" max="3848" width="9.28515625" style="2775" customWidth="1"/>
    <col min="3849" max="3849" width="11.7109375" style="2775" bestFit="1" customWidth="1"/>
    <col min="3850" max="3850" width="10.140625" style="2775" bestFit="1" customWidth="1"/>
    <col min="3851" max="3856" width="9.140625" style="2775"/>
    <col min="3857" max="3857" width="11.7109375" style="2775" bestFit="1" customWidth="1"/>
    <col min="3858" max="4096" width="9.140625" style="2775"/>
    <col min="4097" max="4097" width="3.7109375" style="2775" customWidth="1"/>
    <col min="4098" max="4098" width="5.42578125" style="2775" customWidth="1"/>
    <col min="4099" max="4100" width="20.7109375" style="2775" customWidth="1"/>
    <col min="4101" max="4103" width="10" style="2775" bestFit="1" customWidth="1"/>
    <col min="4104" max="4104" width="9.28515625" style="2775" customWidth="1"/>
    <col min="4105" max="4105" width="11.7109375" style="2775" bestFit="1" customWidth="1"/>
    <col min="4106" max="4106" width="10.140625" style="2775" bestFit="1" customWidth="1"/>
    <col min="4107" max="4112" width="9.140625" style="2775"/>
    <col min="4113" max="4113" width="11.7109375" style="2775" bestFit="1" customWidth="1"/>
    <col min="4114" max="4352" width="9.140625" style="2775"/>
    <col min="4353" max="4353" width="3.7109375" style="2775" customWidth="1"/>
    <col min="4354" max="4354" width="5.42578125" style="2775" customWidth="1"/>
    <col min="4355" max="4356" width="20.7109375" style="2775" customWidth="1"/>
    <col min="4357" max="4359" width="10" style="2775" bestFit="1" customWidth="1"/>
    <col min="4360" max="4360" width="9.28515625" style="2775" customWidth="1"/>
    <col min="4361" max="4361" width="11.7109375" style="2775" bestFit="1" customWidth="1"/>
    <col min="4362" max="4362" width="10.140625" style="2775" bestFit="1" customWidth="1"/>
    <col min="4363" max="4368" width="9.140625" style="2775"/>
    <col min="4369" max="4369" width="11.7109375" style="2775" bestFit="1" customWidth="1"/>
    <col min="4370" max="4608" width="9.140625" style="2775"/>
    <col min="4609" max="4609" width="3.7109375" style="2775" customWidth="1"/>
    <col min="4610" max="4610" width="5.42578125" style="2775" customWidth="1"/>
    <col min="4611" max="4612" width="20.7109375" style="2775" customWidth="1"/>
    <col min="4613" max="4615" width="10" style="2775" bestFit="1" customWidth="1"/>
    <col min="4616" max="4616" width="9.28515625" style="2775" customWidth="1"/>
    <col min="4617" max="4617" width="11.7109375" style="2775" bestFit="1" customWidth="1"/>
    <col min="4618" max="4618" width="10.140625" style="2775" bestFit="1" customWidth="1"/>
    <col min="4619" max="4624" width="9.140625" style="2775"/>
    <col min="4625" max="4625" width="11.7109375" style="2775" bestFit="1" customWidth="1"/>
    <col min="4626" max="4864" width="9.140625" style="2775"/>
    <col min="4865" max="4865" width="3.7109375" style="2775" customWidth="1"/>
    <col min="4866" max="4866" width="5.42578125" style="2775" customWidth="1"/>
    <col min="4867" max="4868" width="20.7109375" style="2775" customWidth="1"/>
    <col min="4869" max="4871" width="10" style="2775" bestFit="1" customWidth="1"/>
    <col min="4872" max="4872" width="9.28515625" style="2775" customWidth="1"/>
    <col min="4873" max="4873" width="11.7109375" style="2775" bestFit="1" customWidth="1"/>
    <col min="4874" max="4874" width="10.140625" style="2775" bestFit="1" customWidth="1"/>
    <col min="4875" max="4880" width="9.140625" style="2775"/>
    <col min="4881" max="4881" width="11.7109375" style="2775" bestFit="1" customWidth="1"/>
    <col min="4882" max="5120" width="9.140625" style="2775"/>
    <col min="5121" max="5121" width="3.7109375" style="2775" customWidth="1"/>
    <col min="5122" max="5122" width="5.42578125" style="2775" customWidth="1"/>
    <col min="5123" max="5124" width="20.7109375" style="2775" customWidth="1"/>
    <col min="5125" max="5127" width="10" style="2775" bestFit="1" customWidth="1"/>
    <col min="5128" max="5128" width="9.28515625" style="2775" customWidth="1"/>
    <col min="5129" max="5129" width="11.7109375" style="2775" bestFit="1" customWidth="1"/>
    <col min="5130" max="5130" width="10.140625" style="2775" bestFit="1" customWidth="1"/>
    <col min="5131" max="5136" width="9.140625" style="2775"/>
    <col min="5137" max="5137" width="11.7109375" style="2775" bestFit="1" customWidth="1"/>
    <col min="5138" max="5376" width="9.140625" style="2775"/>
    <col min="5377" max="5377" width="3.7109375" style="2775" customWidth="1"/>
    <col min="5378" max="5378" width="5.42578125" style="2775" customWidth="1"/>
    <col min="5379" max="5380" width="20.7109375" style="2775" customWidth="1"/>
    <col min="5381" max="5383" width="10" style="2775" bestFit="1" customWidth="1"/>
    <col min="5384" max="5384" width="9.28515625" style="2775" customWidth="1"/>
    <col min="5385" max="5385" width="11.7109375" style="2775" bestFit="1" customWidth="1"/>
    <col min="5386" max="5386" width="10.140625" style="2775" bestFit="1" customWidth="1"/>
    <col min="5387" max="5392" width="9.140625" style="2775"/>
    <col min="5393" max="5393" width="11.7109375" style="2775" bestFit="1" customWidth="1"/>
    <col min="5394" max="5632" width="9.140625" style="2775"/>
    <col min="5633" max="5633" width="3.7109375" style="2775" customWidth="1"/>
    <col min="5634" max="5634" width="5.42578125" style="2775" customWidth="1"/>
    <col min="5635" max="5636" width="20.7109375" style="2775" customWidth="1"/>
    <col min="5637" max="5639" width="10" style="2775" bestFit="1" customWidth="1"/>
    <col min="5640" max="5640" width="9.28515625" style="2775" customWidth="1"/>
    <col min="5641" max="5641" width="11.7109375" style="2775" bestFit="1" customWidth="1"/>
    <col min="5642" max="5642" width="10.140625" style="2775" bestFit="1" customWidth="1"/>
    <col min="5643" max="5648" width="9.140625" style="2775"/>
    <col min="5649" max="5649" width="11.7109375" style="2775" bestFit="1" customWidth="1"/>
    <col min="5650" max="5888" width="9.140625" style="2775"/>
    <col min="5889" max="5889" width="3.7109375" style="2775" customWidth="1"/>
    <col min="5890" max="5890" width="5.42578125" style="2775" customWidth="1"/>
    <col min="5891" max="5892" width="20.7109375" style="2775" customWidth="1"/>
    <col min="5893" max="5895" width="10" style="2775" bestFit="1" customWidth="1"/>
    <col min="5896" max="5896" width="9.28515625" style="2775" customWidth="1"/>
    <col min="5897" max="5897" width="11.7109375" style="2775" bestFit="1" customWidth="1"/>
    <col min="5898" max="5898" width="10.140625" style="2775" bestFit="1" customWidth="1"/>
    <col min="5899" max="5904" width="9.140625" style="2775"/>
    <col min="5905" max="5905" width="11.7109375" style="2775" bestFit="1" customWidth="1"/>
    <col min="5906" max="6144" width="9.140625" style="2775"/>
    <col min="6145" max="6145" width="3.7109375" style="2775" customWidth="1"/>
    <col min="6146" max="6146" width="5.42578125" style="2775" customWidth="1"/>
    <col min="6147" max="6148" width="20.7109375" style="2775" customWidth="1"/>
    <col min="6149" max="6151" width="10" style="2775" bestFit="1" customWidth="1"/>
    <col min="6152" max="6152" width="9.28515625" style="2775" customWidth="1"/>
    <col min="6153" max="6153" width="11.7109375" style="2775" bestFit="1" customWidth="1"/>
    <col min="6154" max="6154" width="10.140625" style="2775" bestFit="1" customWidth="1"/>
    <col min="6155" max="6160" width="9.140625" style="2775"/>
    <col min="6161" max="6161" width="11.7109375" style="2775" bestFit="1" customWidth="1"/>
    <col min="6162" max="6400" width="9.140625" style="2775"/>
    <col min="6401" max="6401" width="3.7109375" style="2775" customWidth="1"/>
    <col min="6402" max="6402" width="5.42578125" style="2775" customWidth="1"/>
    <col min="6403" max="6404" width="20.7109375" style="2775" customWidth="1"/>
    <col min="6405" max="6407" width="10" style="2775" bestFit="1" customWidth="1"/>
    <col min="6408" max="6408" width="9.28515625" style="2775" customWidth="1"/>
    <col min="6409" max="6409" width="11.7109375" style="2775" bestFit="1" customWidth="1"/>
    <col min="6410" max="6410" width="10.140625" style="2775" bestFit="1" customWidth="1"/>
    <col min="6411" max="6416" width="9.140625" style="2775"/>
    <col min="6417" max="6417" width="11.7109375" style="2775" bestFit="1" customWidth="1"/>
    <col min="6418" max="6656" width="9.140625" style="2775"/>
    <col min="6657" max="6657" width="3.7109375" style="2775" customWidth="1"/>
    <col min="6658" max="6658" width="5.42578125" style="2775" customWidth="1"/>
    <col min="6659" max="6660" width="20.7109375" style="2775" customWidth="1"/>
    <col min="6661" max="6663" width="10" style="2775" bestFit="1" customWidth="1"/>
    <col min="6664" max="6664" width="9.28515625" style="2775" customWidth="1"/>
    <col min="6665" max="6665" width="11.7109375" style="2775" bestFit="1" customWidth="1"/>
    <col min="6666" max="6666" width="10.140625" style="2775" bestFit="1" customWidth="1"/>
    <col min="6667" max="6672" width="9.140625" style="2775"/>
    <col min="6673" max="6673" width="11.7109375" style="2775" bestFit="1" customWidth="1"/>
    <col min="6674" max="6912" width="9.140625" style="2775"/>
    <col min="6913" max="6913" width="3.7109375" style="2775" customWidth="1"/>
    <col min="6914" max="6914" width="5.42578125" style="2775" customWidth="1"/>
    <col min="6915" max="6916" width="20.7109375" style="2775" customWidth="1"/>
    <col min="6917" max="6919" width="10" style="2775" bestFit="1" customWidth="1"/>
    <col min="6920" max="6920" width="9.28515625" style="2775" customWidth="1"/>
    <col min="6921" max="6921" width="11.7109375" style="2775" bestFit="1" customWidth="1"/>
    <col min="6922" max="6922" width="10.140625" style="2775" bestFit="1" customWidth="1"/>
    <col min="6923" max="6928" width="9.140625" style="2775"/>
    <col min="6929" max="6929" width="11.7109375" style="2775" bestFit="1" customWidth="1"/>
    <col min="6930" max="7168" width="9.140625" style="2775"/>
    <col min="7169" max="7169" width="3.7109375" style="2775" customWidth="1"/>
    <col min="7170" max="7170" width="5.42578125" style="2775" customWidth="1"/>
    <col min="7171" max="7172" width="20.7109375" style="2775" customWidth="1"/>
    <col min="7173" max="7175" width="10" style="2775" bestFit="1" customWidth="1"/>
    <col min="7176" max="7176" width="9.28515625" style="2775" customWidth="1"/>
    <col min="7177" max="7177" width="11.7109375" style="2775" bestFit="1" customWidth="1"/>
    <col min="7178" max="7178" width="10.140625" style="2775" bestFit="1" customWidth="1"/>
    <col min="7179" max="7184" width="9.140625" style="2775"/>
    <col min="7185" max="7185" width="11.7109375" style="2775" bestFit="1" customWidth="1"/>
    <col min="7186" max="7424" width="9.140625" style="2775"/>
    <col min="7425" max="7425" width="3.7109375" style="2775" customWidth="1"/>
    <col min="7426" max="7426" width="5.42578125" style="2775" customWidth="1"/>
    <col min="7427" max="7428" width="20.7109375" style="2775" customWidth="1"/>
    <col min="7429" max="7431" width="10" style="2775" bestFit="1" customWidth="1"/>
    <col min="7432" max="7432" width="9.28515625" style="2775" customWidth="1"/>
    <col min="7433" max="7433" width="11.7109375" style="2775" bestFit="1" customWidth="1"/>
    <col min="7434" max="7434" width="10.140625" style="2775" bestFit="1" customWidth="1"/>
    <col min="7435" max="7440" width="9.140625" style="2775"/>
    <col min="7441" max="7441" width="11.7109375" style="2775" bestFit="1" customWidth="1"/>
    <col min="7442" max="7680" width="9.140625" style="2775"/>
    <col min="7681" max="7681" width="3.7109375" style="2775" customWidth="1"/>
    <col min="7682" max="7682" width="5.42578125" style="2775" customWidth="1"/>
    <col min="7683" max="7684" width="20.7109375" style="2775" customWidth="1"/>
    <col min="7685" max="7687" width="10" style="2775" bestFit="1" customWidth="1"/>
    <col min="7688" max="7688" width="9.28515625" style="2775" customWidth="1"/>
    <col min="7689" max="7689" width="11.7109375" style="2775" bestFit="1" customWidth="1"/>
    <col min="7690" max="7690" width="10.140625" style="2775" bestFit="1" customWidth="1"/>
    <col min="7691" max="7696" width="9.140625" style="2775"/>
    <col min="7697" max="7697" width="11.7109375" style="2775" bestFit="1" customWidth="1"/>
    <col min="7698" max="7936" width="9.140625" style="2775"/>
    <col min="7937" max="7937" width="3.7109375" style="2775" customWidth="1"/>
    <col min="7938" max="7938" width="5.42578125" style="2775" customWidth="1"/>
    <col min="7939" max="7940" width="20.7109375" style="2775" customWidth="1"/>
    <col min="7941" max="7943" width="10" style="2775" bestFit="1" customWidth="1"/>
    <col min="7944" max="7944" width="9.28515625" style="2775" customWidth="1"/>
    <col min="7945" max="7945" width="11.7109375" style="2775" bestFit="1" customWidth="1"/>
    <col min="7946" max="7946" width="10.140625" style="2775" bestFit="1" customWidth="1"/>
    <col min="7947" max="7952" width="9.140625" style="2775"/>
    <col min="7953" max="7953" width="11.7109375" style="2775" bestFit="1" customWidth="1"/>
    <col min="7954" max="8192" width="9.140625" style="2775"/>
    <col min="8193" max="8193" width="3.7109375" style="2775" customWidth="1"/>
    <col min="8194" max="8194" width="5.42578125" style="2775" customWidth="1"/>
    <col min="8195" max="8196" width="20.7109375" style="2775" customWidth="1"/>
    <col min="8197" max="8199" width="10" style="2775" bestFit="1" customWidth="1"/>
    <col min="8200" max="8200" width="9.28515625" style="2775" customWidth="1"/>
    <col min="8201" max="8201" width="11.7109375" style="2775" bestFit="1" customWidth="1"/>
    <col min="8202" max="8202" width="10.140625" style="2775" bestFit="1" customWidth="1"/>
    <col min="8203" max="8208" width="9.140625" style="2775"/>
    <col min="8209" max="8209" width="11.7109375" style="2775" bestFit="1" customWidth="1"/>
    <col min="8210" max="8448" width="9.140625" style="2775"/>
    <col min="8449" max="8449" width="3.7109375" style="2775" customWidth="1"/>
    <col min="8450" max="8450" width="5.42578125" style="2775" customWidth="1"/>
    <col min="8451" max="8452" width="20.7109375" style="2775" customWidth="1"/>
    <col min="8453" max="8455" width="10" style="2775" bestFit="1" customWidth="1"/>
    <col min="8456" max="8456" width="9.28515625" style="2775" customWidth="1"/>
    <col min="8457" max="8457" width="11.7109375" style="2775" bestFit="1" customWidth="1"/>
    <col min="8458" max="8458" width="10.140625" style="2775" bestFit="1" customWidth="1"/>
    <col min="8459" max="8464" width="9.140625" style="2775"/>
    <col min="8465" max="8465" width="11.7109375" style="2775" bestFit="1" customWidth="1"/>
    <col min="8466" max="8704" width="9.140625" style="2775"/>
    <col min="8705" max="8705" width="3.7109375" style="2775" customWidth="1"/>
    <col min="8706" max="8706" width="5.42578125" style="2775" customWidth="1"/>
    <col min="8707" max="8708" width="20.7109375" style="2775" customWidth="1"/>
    <col min="8709" max="8711" width="10" style="2775" bestFit="1" customWidth="1"/>
    <col min="8712" max="8712" width="9.28515625" style="2775" customWidth="1"/>
    <col min="8713" max="8713" width="11.7109375" style="2775" bestFit="1" customWidth="1"/>
    <col min="8714" max="8714" width="10.140625" style="2775" bestFit="1" customWidth="1"/>
    <col min="8715" max="8720" width="9.140625" style="2775"/>
    <col min="8721" max="8721" width="11.7109375" style="2775" bestFit="1" customWidth="1"/>
    <col min="8722" max="8960" width="9.140625" style="2775"/>
    <col min="8961" max="8961" width="3.7109375" style="2775" customWidth="1"/>
    <col min="8962" max="8962" width="5.42578125" style="2775" customWidth="1"/>
    <col min="8963" max="8964" width="20.7109375" style="2775" customWidth="1"/>
    <col min="8965" max="8967" width="10" style="2775" bestFit="1" customWidth="1"/>
    <col min="8968" max="8968" width="9.28515625" style="2775" customWidth="1"/>
    <col min="8969" max="8969" width="11.7109375" style="2775" bestFit="1" customWidth="1"/>
    <col min="8970" max="8970" width="10.140625" style="2775" bestFit="1" customWidth="1"/>
    <col min="8971" max="8976" width="9.140625" style="2775"/>
    <col min="8977" max="8977" width="11.7109375" style="2775" bestFit="1" customWidth="1"/>
    <col min="8978" max="9216" width="9.140625" style="2775"/>
    <col min="9217" max="9217" width="3.7109375" style="2775" customWidth="1"/>
    <col min="9218" max="9218" width="5.42578125" style="2775" customWidth="1"/>
    <col min="9219" max="9220" width="20.7109375" style="2775" customWidth="1"/>
    <col min="9221" max="9223" width="10" style="2775" bestFit="1" customWidth="1"/>
    <col min="9224" max="9224" width="9.28515625" style="2775" customWidth="1"/>
    <col min="9225" max="9225" width="11.7109375" style="2775" bestFit="1" customWidth="1"/>
    <col min="9226" max="9226" width="10.140625" style="2775" bestFit="1" customWidth="1"/>
    <col min="9227" max="9232" width="9.140625" style="2775"/>
    <col min="9233" max="9233" width="11.7109375" style="2775" bestFit="1" customWidth="1"/>
    <col min="9234" max="9472" width="9.140625" style="2775"/>
    <col min="9473" max="9473" width="3.7109375" style="2775" customWidth="1"/>
    <col min="9474" max="9474" width="5.42578125" style="2775" customWidth="1"/>
    <col min="9475" max="9476" width="20.7109375" style="2775" customWidth="1"/>
    <col min="9477" max="9479" width="10" style="2775" bestFit="1" customWidth="1"/>
    <col min="9480" max="9480" width="9.28515625" style="2775" customWidth="1"/>
    <col min="9481" max="9481" width="11.7109375" style="2775" bestFit="1" customWidth="1"/>
    <col min="9482" max="9482" width="10.140625" style="2775" bestFit="1" customWidth="1"/>
    <col min="9483" max="9488" width="9.140625" style="2775"/>
    <col min="9489" max="9489" width="11.7109375" style="2775" bestFit="1" customWidth="1"/>
    <col min="9490" max="9728" width="9.140625" style="2775"/>
    <col min="9729" max="9729" width="3.7109375" style="2775" customWidth="1"/>
    <col min="9730" max="9730" width="5.42578125" style="2775" customWidth="1"/>
    <col min="9731" max="9732" width="20.7109375" style="2775" customWidth="1"/>
    <col min="9733" max="9735" width="10" style="2775" bestFit="1" customWidth="1"/>
    <col min="9736" max="9736" width="9.28515625" style="2775" customWidth="1"/>
    <col min="9737" max="9737" width="11.7109375" style="2775" bestFit="1" customWidth="1"/>
    <col min="9738" max="9738" width="10.140625" style="2775" bestFit="1" customWidth="1"/>
    <col min="9739" max="9744" width="9.140625" style="2775"/>
    <col min="9745" max="9745" width="11.7109375" style="2775" bestFit="1" customWidth="1"/>
    <col min="9746" max="9984" width="9.140625" style="2775"/>
    <col min="9985" max="9985" width="3.7109375" style="2775" customWidth="1"/>
    <col min="9986" max="9986" width="5.42578125" style="2775" customWidth="1"/>
    <col min="9987" max="9988" width="20.7109375" style="2775" customWidth="1"/>
    <col min="9989" max="9991" width="10" style="2775" bestFit="1" customWidth="1"/>
    <col min="9992" max="9992" width="9.28515625" style="2775" customWidth="1"/>
    <col min="9993" max="9993" width="11.7109375" style="2775" bestFit="1" customWidth="1"/>
    <col min="9994" max="9994" width="10.140625" style="2775" bestFit="1" customWidth="1"/>
    <col min="9995" max="10000" width="9.140625" style="2775"/>
    <col min="10001" max="10001" width="11.7109375" style="2775" bestFit="1" customWidth="1"/>
    <col min="10002" max="10240" width="9.140625" style="2775"/>
    <col min="10241" max="10241" width="3.7109375" style="2775" customWidth="1"/>
    <col min="10242" max="10242" width="5.42578125" style="2775" customWidth="1"/>
    <col min="10243" max="10244" width="20.7109375" style="2775" customWidth="1"/>
    <col min="10245" max="10247" width="10" style="2775" bestFit="1" customWidth="1"/>
    <col min="10248" max="10248" width="9.28515625" style="2775" customWidth="1"/>
    <col min="10249" max="10249" width="11.7109375" style="2775" bestFit="1" customWidth="1"/>
    <col min="10250" max="10250" width="10.140625" style="2775" bestFit="1" customWidth="1"/>
    <col min="10251" max="10256" width="9.140625" style="2775"/>
    <col min="10257" max="10257" width="11.7109375" style="2775" bestFit="1" customWidth="1"/>
    <col min="10258" max="10496" width="9.140625" style="2775"/>
    <col min="10497" max="10497" width="3.7109375" style="2775" customWidth="1"/>
    <col min="10498" max="10498" width="5.42578125" style="2775" customWidth="1"/>
    <col min="10499" max="10500" width="20.7109375" style="2775" customWidth="1"/>
    <col min="10501" max="10503" width="10" style="2775" bestFit="1" customWidth="1"/>
    <col min="10504" max="10504" width="9.28515625" style="2775" customWidth="1"/>
    <col min="10505" max="10505" width="11.7109375" style="2775" bestFit="1" customWidth="1"/>
    <col min="10506" max="10506" width="10.140625" style="2775" bestFit="1" customWidth="1"/>
    <col min="10507" max="10512" width="9.140625" style="2775"/>
    <col min="10513" max="10513" width="11.7109375" style="2775" bestFit="1" customWidth="1"/>
    <col min="10514" max="10752" width="9.140625" style="2775"/>
    <col min="10753" max="10753" width="3.7109375" style="2775" customWidth="1"/>
    <col min="10754" max="10754" width="5.42578125" style="2775" customWidth="1"/>
    <col min="10755" max="10756" width="20.7109375" style="2775" customWidth="1"/>
    <col min="10757" max="10759" width="10" style="2775" bestFit="1" customWidth="1"/>
    <col min="10760" max="10760" width="9.28515625" style="2775" customWidth="1"/>
    <col min="10761" max="10761" width="11.7109375" style="2775" bestFit="1" customWidth="1"/>
    <col min="10762" max="10762" width="10.140625" style="2775" bestFit="1" customWidth="1"/>
    <col min="10763" max="10768" width="9.140625" style="2775"/>
    <col min="10769" max="10769" width="11.7109375" style="2775" bestFit="1" customWidth="1"/>
    <col min="10770" max="11008" width="9.140625" style="2775"/>
    <col min="11009" max="11009" width="3.7109375" style="2775" customWidth="1"/>
    <col min="11010" max="11010" width="5.42578125" style="2775" customWidth="1"/>
    <col min="11011" max="11012" width="20.7109375" style="2775" customWidth="1"/>
    <col min="11013" max="11015" width="10" style="2775" bestFit="1" customWidth="1"/>
    <col min="11016" max="11016" width="9.28515625" style="2775" customWidth="1"/>
    <col min="11017" max="11017" width="11.7109375" style="2775" bestFit="1" customWidth="1"/>
    <col min="11018" max="11018" width="10.140625" style="2775" bestFit="1" customWidth="1"/>
    <col min="11019" max="11024" width="9.140625" style="2775"/>
    <col min="11025" max="11025" width="11.7109375" style="2775" bestFit="1" customWidth="1"/>
    <col min="11026" max="11264" width="9.140625" style="2775"/>
    <col min="11265" max="11265" width="3.7109375" style="2775" customWidth="1"/>
    <col min="11266" max="11266" width="5.42578125" style="2775" customWidth="1"/>
    <col min="11267" max="11268" width="20.7109375" style="2775" customWidth="1"/>
    <col min="11269" max="11271" width="10" style="2775" bestFit="1" customWidth="1"/>
    <col min="11272" max="11272" width="9.28515625" style="2775" customWidth="1"/>
    <col min="11273" max="11273" width="11.7109375" style="2775" bestFit="1" customWidth="1"/>
    <col min="11274" max="11274" width="10.140625" style="2775" bestFit="1" customWidth="1"/>
    <col min="11275" max="11280" width="9.140625" style="2775"/>
    <col min="11281" max="11281" width="11.7109375" style="2775" bestFit="1" customWidth="1"/>
    <col min="11282" max="11520" width="9.140625" style="2775"/>
    <col min="11521" max="11521" width="3.7109375" style="2775" customWidth="1"/>
    <col min="11522" max="11522" width="5.42578125" style="2775" customWidth="1"/>
    <col min="11523" max="11524" width="20.7109375" style="2775" customWidth="1"/>
    <col min="11525" max="11527" width="10" style="2775" bestFit="1" customWidth="1"/>
    <col min="11528" max="11528" width="9.28515625" style="2775" customWidth="1"/>
    <col min="11529" max="11529" width="11.7109375" style="2775" bestFit="1" customWidth="1"/>
    <col min="11530" max="11530" width="10.140625" style="2775" bestFit="1" customWidth="1"/>
    <col min="11531" max="11536" width="9.140625" style="2775"/>
    <col min="11537" max="11537" width="11.7109375" style="2775" bestFit="1" customWidth="1"/>
    <col min="11538" max="11776" width="9.140625" style="2775"/>
    <col min="11777" max="11777" width="3.7109375" style="2775" customWidth="1"/>
    <col min="11778" max="11778" width="5.42578125" style="2775" customWidth="1"/>
    <col min="11779" max="11780" width="20.7109375" style="2775" customWidth="1"/>
    <col min="11781" max="11783" width="10" style="2775" bestFit="1" customWidth="1"/>
    <col min="11784" max="11784" width="9.28515625" style="2775" customWidth="1"/>
    <col min="11785" max="11785" width="11.7109375" style="2775" bestFit="1" customWidth="1"/>
    <col min="11786" max="11786" width="10.140625" style="2775" bestFit="1" customWidth="1"/>
    <col min="11787" max="11792" width="9.140625" style="2775"/>
    <col min="11793" max="11793" width="11.7109375" style="2775" bestFit="1" customWidth="1"/>
    <col min="11794" max="12032" width="9.140625" style="2775"/>
    <col min="12033" max="12033" width="3.7109375" style="2775" customWidth="1"/>
    <col min="12034" max="12034" width="5.42578125" style="2775" customWidth="1"/>
    <col min="12035" max="12036" width="20.7109375" style="2775" customWidth="1"/>
    <col min="12037" max="12039" width="10" style="2775" bestFit="1" customWidth="1"/>
    <col min="12040" max="12040" width="9.28515625" style="2775" customWidth="1"/>
    <col min="12041" max="12041" width="11.7109375" style="2775" bestFit="1" customWidth="1"/>
    <col min="12042" max="12042" width="10.140625" style="2775" bestFit="1" customWidth="1"/>
    <col min="12043" max="12048" width="9.140625" style="2775"/>
    <col min="12049" max="12049" width="11.7109375" style="2775" bestFit="1" customWidth="1"/>
    <col min="12050" max="12288" width="9.140625" style="2775"/>
    <col min="12289" max="12289" width="3.7109375" style="2775" customWidth="1"/>
    <col min="12290" max="12290" width="5.42578125" style="2775" customWidth="1"/>
    <col min="12291" max="12292" width="20.7109375" style="2775" customWidth="1"/>
    <col min="12293" max="12295" width="10" style="2775" bestFit="1" customWidth="1"/>
    <col min="12296" max="12296" width="9.28515625" style="2775" customWidth="1"/>
    <col min="12297" max="12297" width="11.7109375" style="2775" bestFit="1" customWidth="1"/>
    <col min="12298" max="12298" width="10.140625" style="2775" bestFit="1" customWidth="1"/>
    <col min="12299" max="12304" width="9.140625" style="2775"/>
    <col min="12305" max="12305" width="11.7109375" style="2775" bestFit="1" customWidth="1"/>
    <col min="12306" max="12544" width="9.140625" style="2775"/>
    <col min="12545" max="12545" width="3.7109375" style="2775" customWidth="1"/>
    <col min="12546" max="12546" width="5.42578125" style="2775" customWidth="1"/>
    <col min="12547" max="12548" width="20.7109375" style="2775" customWidth="1"/>
    <col min="12549" max="12551" width="10" style="2775" bestFit="1" customWidth="1"/>
    <col min="12552" max="12552" width="9.28515625" style="2775" customWidth="1"/>
    <col min="12553" max="12553" width="11.7109375" style="2775" bestFit="1" customWidth="1"/>
    <col min="12554" max="12554" width="10.140625" style="2775" bestFit="1" customWidth="1"/>
    <col min="12555" max="12560" width="9.140625" style="2775"/>
    <col min="12561" max="12561" width="11.7109375" style="2775" bestFit="1" customWidth="1"/>
    <col min="12562" max="12800" width="9.140625" style="2775"/>
    <col min="12801" max="12801" width="3.7109375" style="2775" customWidth="1"/>
    <col min="12802" max="12802" width="5.42578125" style="2775" customWidth="1"/>
    <col min="12803" max="12804" width="20.7109375" style="2775" customWidth="1"/>
    <col min="12805" max="12807" width="10" style="2775" bestFit="1" customWidth="1"/>
    <col min="12808" max="12808" width="9.28515625" style="2775" customWidth="1"/>
    <col min="12809" max="12809" width="11.7109375" style="2775" bestFit="1" customWidth="1"/>
    <col min="12810" max="12810" width="10.140625" style="2775" bestFit="1" customWidth="1"/>
    <col min="12811" max="12816" width="9.140625" style="2775"/>
    <col min="12817" max="12817" width="11.7109375" style="2775" bestFit="1" customWidth="1"/>
    <col min="12818" max="13056" width="9.140625" style="2775"/>
    <col min="13057" max="13057" width="3.7109375" style="2775" customWidth="1"/>
    <col min="13058" max="13058" width="5.42578125" style="2775" customWidth="1"/>
    <col min="13059" max="13060" width="20.7109375" style="2775" customWidth="1"/>
    <col min="13061" max="13063" width="10" style="2775" bestFit="1" customWidth="1"/>
    <col min="13064" max="13064" width="9.28515625" style="2775" customWidth="1"/>
    <col min="13065" max="13065" width="11.7109375" style="2775" bestFit="1" customWidth="1"/>
    <col min="13066" max="13066" width="10.140625" style="2775" bestFit="1" customWidth="1"/>
    <col min="13067" max="13072" width="9.140625" style="2775"/>
    <col min="13073" max="13073" width="11.7109375" style="2775" bestFit="1" customWidth="1"/>
    <col min="13074" max="13312" width="9.140625" style="2775"/>
    <col min="13313" max="13313" width="3.7109375" style="2775" customWidth="1"/>
    <col min="13314" max="13314" width="5.42578125" style="2775" customWidth="1"/>
    <col min="13315" max="13316" width="20.7109375" style="2775" customWidth="1"/>
    <col min="13317" max="13319" width="10" style="2775" bestFit="1" customWidth="1"/>
    <col min="13320" max="13320" width="9.28515625" style="2775" customWidth="1"/>
    <col min="13321" max="13321" width="11.7109375" style="2775" bestFit="1" customWidth="1"/>
    <col min="13322" max="13322" width="10.140625" style="2775" bestFit="1" customWidth="1"/>
    <col min="13323" max="13328" width="9.140625" style="2775"/>
    <col min="13329" max="13329" width="11.7109375" style="2775" bestFit="1" customWidth="1"/>
    <col min="13330" max="13568" width="9.140625" style="2775"/>
    <col min="13569" max="13569" width="3.7109375" style="2775" customWidth="1"/>
    <col min="13570" max="13570" width="5.42578125" style="2775" customWidth="1"/>
    <col min="13571" max="13572" width="20.7109375" style="2775" customWidth="1"/>
    <col min="13573" max="13575" width="10" style="2775" bestFit="1" customWidth="1"/>
    <col min="13576" max="13576" width="9.28515625" style="2775" customWidth="1"/>
    <col min="13577" max="13577" width="11.7109375" style="2775" bestFit="1" customWidth="1"/>
    <col min="13578" max="13578" width="10.140625" style="2775" bestFit="1" customWidth="1"/>
    <col min="13579" max="13584" width="9.140625" style="2775"/>
    <col min="13585" max="13585" width="11.7109375" style="2775" bestFit="1" customWidth="1"/>
    <col min="13586" max="13824" width="9.140625" style="2775"/>
    <col min="13825" max="13825" width="3.7109375" style="2775" customWidth="1"/>
    <col min="13826" max="13826" width="5.42578125" style="2775" customWidth="1"/>
    <col min="13827" max="13828" width="20.7109375" style="2775" customWidth="1"/>
    <col min="13829" max="13831" width="10" style="2775" bestFit="1" customWidth="1"/>
    <col min="13832" max="13832" width="9.28515625" style="2775" customWidth="1"/>
    <col min="13833" max="13833" width="11.7109375" style="2775" bestFit="1" customWidth="1"/>
    <col min="13834" max="13834" width="10.140625" style="2775" bestFit="1" customWidth="1"/>
    <col min="13835" max="13840" width="9.140625" style="2775"/>
    <col min="13841" max="13841" width="11.7109375" style="2775" bestFit="1" customWidth="1"/>
    <col min="13842" max="14080" width="9.140625" style="2775"/>
    <col min="14081" max="14081" width="3.7109375" style="2775" customWidth="1"/>
    <col min="14082" max="14082" width="5.42578125" style="2775" customWidth="1"/>
    <col min="14083" max="14084" width="20.7109375" style="2775" customWidth="1"/>
    <col min="14085" max="14087" width="10" style="2775" bestFit="1" customWidth="1"/>
    <col min="14088" max="14088" width="9.28515625" style="2775" customWidth="1"/>
    <col min="14089" max="14089" width="11.7109375" style="2775" bestFit="1" customWidth="1"/>
    <col min="14090" max="14090" width="10.140625" style="2775" bestFit="1" customWidth="1"/>
    <col min="14091" max="14096" width="9.140625" style="2775"/>
    <col min="14097" max="14097" width="11.7109375" style="2775" bestFit="1" customWidth="1"/>
    <col min="14098" max="14336" width="9.140625" style="2775"/>
    <col min="14337" max="14337" width="3.7109375" style="2775" customWidth="1"/>
    <col min="14338" max="14338" width="5.42578125" style="2775" customWidth="1"/>
    <col min="14339" max="14340" width="20.7109375" style="2775" customWidth="1"/>
    <col min="14341" max="14343" width="10" style="2775" bestFit="1" customWidth="1"/>
    <col min="14344" max="14344" width="9.28515625" style="2775" customWidth="1"/>
    <col min="14345" max="14345" width="11.7109375" style="2775" bestFit="1" customWidth="1"/>
    <col min="14346" max="14346" width="10.140625" style="2775" bestFit="1" customWidth="1"/>
    <col min="14347" max="14352" width="9.140625" style="2775"/>
    <col min="14353" max="14353" width="11.7109375" style="2775" bestFit="1" customWidth="1"/>
    <col min="14354" max="14592" width="9.140625" style="2775"/>
    <col min="14593" max="14593" width="3.7109375" style="2775" customWidth="1"/>
    <col min="14594" max="14594" width="5.42578125" style="2775" customWidth="1"/>
    <col min="14595" max="14596" width="20.7109375" style="2775" customWidth="1"/>
    <col min="14597" max="14599" width="10" style="2775" bestFit="1" customWidth="1"/>
    <col min="14600" max="14600" width="9.28515625" style="2775" customWidth="1"/>
    <col min="14601" max="14601" width="11.7109375" style="2775" bestFit="1" customWidth="1"/>
    <col min="14602" max="14602" width="10.140625" style="2775" bestFit="1" customWidth="1"/>
    <col min="14603" max="14608" width="9.140625" style="2775"/>
    <col min="14609" max="14609" width="11.7109375" style="2775" bestFit="1" customWidth="1"/>
    <col min="14610" max="14848" width="9.140625" style="2775"/>
    <col min="14849" max="14849" width="3.7109375" style="2775" customWidth="1"/>
    <col min="14850" max="14850" width="5.42578125" style="2775" customWidth="1"/>
    <col min="14851" max="14852" width="20.7109375" style="2775" customWidth="1"/>
    <col min="14853" max="14855" width="10" style="2775" bestFit="1" customWidth="1"/>
    <col min="14856" max="14856" width="9.28515625" style="2775" customWidth="1"/>
    <col min="14857" max="14857" width="11.7109375" style="2775" bestFit="1" customWidth="1"/>
    <col min="14858" max="14858" width="10.140625" style="2775" bestFit="1" customWidth="1"/>
    <col min="14859" max="14864" width="9.140625" style="2775"/>
    <col min="14865" max="14865" width="11.7109375" style="2775" bestFit="1" customWidth="1"/>
    <col min="14866" max="15104" width="9.140625" style="2775"/>
    <col min="15105" max="15105" width="3.7109375" style="2775" customWidth="1"/>
    <col min="15106" max="15106" width="5.42578125" style="2775" customWidth="1"/>
    <col min="15107" max="15108" width="20.7109375" style="2775" customWidth="1"/>
    <col min="15109" max="15111" width="10" style="2775" bestFit="1" customWidth="1"/>
    <col min="15112" max="15112" width="9.28515625" style="2775" customWidth="1"/>
    <col min="15113" max="15113" width="11.7109375" style="2775" bestFit="1" customWidth="1"/>
    <col min="15114" max="15114" width="10.140625" style="2775" bestFit="1" customWidth="1"/>
    <col min="15115" max="15120" width="9.140625" style="2775"/>
    <col min="15121" max="15121" width="11.7109375" style="2775" bestFit="1" customWidth="1"/>
    <col min="15122" max="15360" width="9.140625" style="2775"/>
    <col min="15361" max="15361" width="3.7109375" style="2775" customWidth="1"/>
    <col min="15362" max="15362" width="5.42578125" style="2775" customWidth="1"/>
    <col min="15363" max="15364" width="20.7109375" style="2775" customWidth="1"/>
    <col min="15365" max="15367" width="10" style="2775" bestFit="1" customWidth="1"/>
    <col min="15368" max="15368" width="9.28515625" style="2775" customWidth="1"/>
    <col min="15369" max="15369" width="11.7109375" style="2775" bestFit="1" customWidth="1"/>
    <col min="15370" max="15370" width="10.140625" style="2775" bestFit="1" customWidth="1"/>
    <col min="15371" max="15376" width="9.140625" style="2775"/>
    <col min="15377" max="15377" width="11.7109375" style="2775" bestFit="1" customWidth="1"/>
    <col min="15378" max="15616" width="9.140625" style="2775"/>
    <col min="15617" max="15617" width="3.7109375" style="2775" customWidth="1"/>
    <col min="15618" max="15618" width="5.42578125" style="2775" customWidth="1"/>
    <col min="15619" max="15620" width="20.7109375" style="2775" customWidth="1"/>
    <col min="15621" max="15623" width="10" style="2775" bestFit="1" customWidth="1"/>
    <col min="15624" max="15624" width="9.28515625" style="2775" customWidth="1"/>
    <col min="15625" max="15625" width="11.7109375" style="2775" bestFit="1" customWidth="1"/>
    <col min="15626" max="15626" width="10.140625" style="2775" bestFit="1" customWidth="1"/>
    <col min="15627" max="15632" width="9.140625" style="2775"/>
    <col min="15633" max="15633" width="11.7109375" style="2775" bestFit="1" customWidth="1"/>
    <col min="15634" max="15872" width="9.140625" style="2775"/>
    <col min="15873" max="15873" width="3.7109375" style="2775" customWidth="1"/>
    <col min="15874" max="15874" width="5.42578125" style="2775" customWidth="1"/>
    <col min="15875" max="15876" width="20.7109375" style="2775" customWidth="1"/>
    <col min="15877" max="15879" width="10" style="2775" bestFit="1" customWidth="1"/>
    <col min="15880" max="15880" width="9.28515625" style="2775" customWidth="1"/>
    <col min="15881" max="15881" width="11.7109375" style="2775" bestFit="1" customWidth="1"/>
    <col min="15882" max="15882" width="10.140625" style="2775" bestFit="1" customWidth="1"/>
    <col min="15883" max="15888" width="9.140625" style="2775"/>
    <col min="15889" max="15889" width="11.7109375" style="2775" bestFit="1" customWidth="1"/>
    <col min="15890" max="16128" width="9.140625" style="2775"/>
    <col min="16129" max="16129" width="3.7109375" style="2775" customWidth="1"/>
    <col min="16130" max="16130" width="5.42578125" style="2775" customWidth="1"/>
    <col min="16131" max="16132" width="20.7109375" style="2775" customWidth="1"/>
    <col min="16133" max="16135" width="10" style="2775" bestFit="1" customWidth="1"/>
    <col min="16136" max="16136" width="9.28515625" style="2775" customWidth="1"/>
    <col min="16137" max="16137" width="11.7109375" style="2775" bestFit="1" customWidth="1"/>
    <col min="16138" max="16138" width="10.140625" style="2775" bestFit="1" customWidth="1"/>
    <col min="16139" max="16144" width="9.140625" style="2775"/>
    <col min="16145" max="16145" width="11.7109375" style="2775" bestFit="1" customWidth="1"/>
    <col min="16146" max="16384" width="9.140625" style="2775"/>
  </cols>
  <sheetData>
    <row r="1" spans="1:12" s="12" customFormat="1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I1" s="122"/>
      <c r="J1" s="122"/>
      <c r="K1" s="122"/>
      <c r="L1" s="122"/>
    </row>
    <row r="2" spans="1:12" ht="12.75" customHeight="1" x14ac:dyDescent="0.25">
      <c r="A2" s="2789"/>
      <c r="B2" s="2790"/>
      <c r="C2" s="2790"/>
      <c r="D2" s="2790"/>
      <c r="E2" s="2790"/>
      <c r="F2" s="2790"/>
      <c r="G2" s="2790"/>
    </row>
    <row r="3" spans="1:12" ht="12.75" customHeight="1" x14ac:dyDescent="0.25">
      <c r="A3" s="2789"/>
      <c r="B3" s="2790"/>
      <c r="C3" s="2790"/>
      <c r="D3" s="2790"/>
      <c r="E3" s="2790"/>
      <c r="F3" s="2790"/>
      <c r="G3" s="2790"/>
    </row>
    <row r="4" spans="1:12" ht="12.75" customHeight="1" x14ac:dyDescent="0.2"/>
    <row r="5" spans="1:12" s="2795" customFormat="1" ht="20.25" customHeight="1" x14ac:dyDescent="0.2">
      <c r="A5" s="3276" t="s">
        <v>2277</v>
      </c>
      <c r="B5" s="3277"/>
      <c r="C5" s="3277"/>
      <c r="D5" s="3277"/>
      <c r="E5" s="3277"/>
      <c r="F5" s="3277"/>
      <c r="G5" s="3278"/>
      <c r="H5" s="2792"/>
      <c r="I5" s="2793"/>
      <c r="J5" s="2793"/>
      <c r="K5" s="2794"/>
      <c r="L5" s="2794"/>
    </row>
    <row r="6" spans="1:12" ht="13.5" thickBot="1" x14ac:dyDescent="0.25">
      <c r="G6" s="2796" t="s">
        <v>185</v>
      </c>
      <c r="I6" s="2797"/>
      <c r="J6" s="2797"/>
    </row>
    <row r="7" spans="1:12" s="2795" customFormat="1" ht="34.5" thickBot="1" x14ac:dyDescent="0.25">
      <c r="A7" s="3279" t="s">
        <v>2182</v>
      </c>
      <c r="B7" s="3280"/>
      <c r="C7" s="3280"/>
      <c r="D7" s="3281"/>
      <c r="E7" s="2799" t="s">
        <v>1453</v>
      </c>
      <c r="F7" s="3207" t="s">
        <v>2279</v>
      </c>
      <c r="G7" s="2800" t="s">
        <v>1454</v>
      </c>
      <c r="I7" s="2793"/>
      <c r="J7" s="2793"/>
      <c r="K7" s="2794"/>
      <c r="L7" s="2794"/>
    </row>
    <row r="8" spans="1:12" s="2795" customFormat="1" ht="13.5" customHeight="1" thickBot="1" x14ac:dyDescent="0.25">
      <c r="A8" s="3271" t="s">
        <v>2183</v>
      </c>
      <c r="B8" s="3272"/>
      <c r="C8" s="3272"/>
      <c r="D8" s="3273"/>
      <c r="E8" s="2802">
        <f>SUM(E9:E11)</f>
        <v>3384321.66</v>
      </c>
      <c r="F8" s="2802">
        <f>SUM(F9:F11)</f>
        <v>12406228.609999999</v>
      </c>
      <c r="G8" s="2803">
        <f>SUM(G9:G11)</f>
        <v>3555108.35</v>
      </c>
      <c r="I8" s="2804"/>
      <c r="J8" s="2793"/>
      <c r="K8" s="2794"/>
      <c r="L8" s="2794"/>
    </row>
    <row r="9" spans="1:12" s="2795" customFormat="1" ht="13.5" customHeight="1" x14ac:dyDescent="0.2">
      <c r="A9" s="2805" t="s">
        <v>168</v>
      </c>
      <c r="B9" s="3283" t="s">
        <v>2184</v>
      </c>
      <c r="C9" s="3284"/>
      <c r="D9" s="3284"/>
      <c r="E9" s="2806">
        <v>3384321.66</v>
      </c>
      <c r="F9" s="2806">
        <f>F14+F17</f>
        <v>9905757.4900000002</v>
      </c>
      <c r="G9" s="2807">
        <f>G21</f>
        <v>3555108.35</v>
      </c>
      <c r="I9" s="1767"/>
      <c r="J9" s="2793"/>
      <c r="K9" s="2818"/>
      <c r="L9" s="2794"/>
    </row>
    <row r="10" spans="1:12" s="2795" customFormat="1" ht="13.5" customHeight="1" x14ac:dyDescent="0.2">
      <c r="A10" s="2808" t="s">
        <v>168</v>
      </c>
      <c r="B10" s="3285" t="s">
        <v>2185</v>
      </c>
      <c r="C10" s="3286"/>
      <c r="D10" s="3287"/>
      <c r="E10" s="2809">
        <v>0</v>
      </c>
      <c r="F10" s="2809">
        <f>F15+F18</f>
        <v>373468.04</v>
      </c>
      <c r="G10" s="2810">
        <f>G15+G18</f>
        <v>0</v>
      </c>
      <c r="I10" s="1767"/>
      <c r="J10" s="2793"/>
      <c r="K10" s="2818"/>
      <c r="L10" s="2794"/>
    </row>
    <row r="11" spans="1:12" s="2795" customFormat="1" ht="13.5" customHeight="1" thickBot="1" x14ac:dyDescent="0.25">
      <c r="A11" s="2811" t="s">
        <v>168</v>
      </c>
      <c r="B11" s="3288" t="s">
        <v>1557</v>
      </c>
      <c r="C11" s="3289"/>
      <c r="D11" s="3290"/>
      <c r="E11" s="2812">
        <v>0</v>
      </c>
      <c r="F11" s="2812">
        <f>F19</f>
        <v>2127003.08</v>
      </c>
      <c r="G11" s="2813">
        <v>0</v>
      </c>
      <c r="I11" s="1767"/>
      <c r="J11" s="2793"/>
      <c r="K11" s="2794"/>
      <c r="L11" s="2794"/>
    </row>
    <row r="12" spans="1:12" s="2795" customFormat="1" ht="13.5" customHeight="1" thickBot="1" x14ac:dyDescent="0.25">
      <c r="A12" s="3291" t="s">
        <v>2186</v>
      </c>
      <c r="B12" s="3291"/>
      <c r="C12" s="2814"/>
      <c r="D12" s="2814"/>
      <c r="E12" s="2815" t="s">
        <v>1216</v>
      </c>
      <c r="F12" s="2816"/>
      <c r="G12" s="2815" t="s">
        <v>1454</v>
      </c>
      <c r="I12" s="2816"/>
      <c r="J12" s="2793"/>
      <c r="K12" s="2794"/>
      <c r="L12" s="2794"/>
    </row>
    <row r="13" spans="1:12" s="2795" customFormat="1" ht="13.5" customHeight="1" thickBot="1" x14ac:dyDescent="0.25">
      <c r="A13" s="3271" t="s">
        <v>2187</v>
      </c>
      <c r="B13" s="3272"/>
      <c r="C13" s="3272"/>
      <c r="D13" s="3273"/>
      <c r="E13" s="2801">
        <v>3280254.46</v>
      </c>
      <c r="F13" s="2801">
        <f>F14+F15</f>
        <v>3381945.78</v>
      </c>
      <c r="G13" s="2817">
        <f>SUM(G14:G15)</f>
        <v>3446137.79</v>
      </c>
      <c r="I13" s="2804"/>
      <c r="J13" s="2793"/>
      <c r="K13" s="2818"/>
      <c r="L13" s="2794"/>
    </row>
    <row r="14" spans="1:12" s="2795" customFormat="1" ht="13.5" customHeight="1" x14ac:dyDescent="0.2">
      <c r="A14" s="2819" t="s">
        <v>168</v>
      </c>
      <c r="B14" s="3269" t="s">
        <v>2188</v>
      </c>
      <c r="C14" s="3269"/>
      <c r="D14" s="3270"/>
      <c r="E14" s="2809">
        <v>3280104.69</v>
      </c>
      <c r="F14" s="2820">
        <v>3381913.48</v>
      </c>
      <c r="G14" s="2821">
        <f>G28</f>
        <v>3446137.79</v>
      </c>
      <c r="I14" s="3031"/>
      <c r="J14" s="2793"/>
      <c r="K14" s="2818"/>
      <c r="L14" s="2794"/>
    </row>
    <row r="15" spans="1:12" s="2795" customFormat="1" ht="13.5" customHeight="1" thickBot="1" x14ac:dyDescent="0.25">
      <c r="A15" s="2808" t="s">
        <v>168</v>
      </c>
      <c r="B15" s="3292" t="s">
        <v>2189</v>
      </c>
      <c r="C15" s="3292"/>
      <c r="D15" s="3285"/>
      <c r="E15" s="2823">
        <v>0</v>
      </c>
      <c r="F15" s="2824">
        <f>F43</f>
        <v>32.299999999999997</v>
      </c>
      <c r="G15" s="2825">
        <v>0</v>
      </c>
      <c r="I15" s="1767"/>
      <c r="J15" s="2793"/>
      <c r="K15" s="2794"/>
      <c r="L15" s="2794"/>
    </row>
    <row r="16" spans="1:12" s="2795" customFormat="1" ht="13.5" customHeight="1" thickBot="1" x14ac:dyDescent="0.25">
      <c r="A16" s="3271" t="s">
        <v>2190</v>
      </c>
      <c r="B16" s="3272"/>
      <c r="C16" s="3272"/>
      <c r="D16" s="3273"/>
      <c r="E16" s="2801">
        <v>104067.2</v>
      </c>
      <c r="F16" s="2802">
        <f>SUM(F17:F18)</f>
        <v>6897279.7500000009</v>
      </c>
      <c r="G16" s="2803">
        <f>SUM(G17:G18)</f>
        <v>108970.56</v>
      </c>
      <c r="I16" s="2804"/>
      <c r="J16" s="2793"/>
      <c r="K16" s="2794"/>
      <c r="L16" s="2794"/>
    </row>
    <row r="17" spans="1:17" s="2795" customFormat="1" ht="13.5" customHeight="1" x14ac:dyDescent="0.2">
      <c r="A17" s="2819" t="s">
        <v>168</v>
      </c>
      <c r="B17" s="3269" t="s">
        <v>2191</v>
      </c>
      <c r="C17" s="3269"/>
      <c r="D17" s="3270"/>
      <c r="E17" s="2809">
        <v>104216.97</v>
      </c>
      <c r="F17" s="2820">
        <f>F45</f>
        <v>6523844.0100000007</v>
      </c>
      <c r="G17" s="2821">
        <f>G45</f>
        <v>108970.56</v>
      </c>
      <c r="I17" s="1767"/>
      <c r="J17" s="2793"/>
      <c r="K17" s="2794"/>
      <c r="L17" s="2794"/>
    </row>
    <row r="18" spans="1:17" s="2795" customFormat="1" ht="13.5" customHeight="1" thickBot="1" x14ac:dyDescent="0.25">
      <c r="A18" s="2808" t="s">
        <v>168</v>
      </c>
      <c r="B18" s="3269" t="s">
        <v>2192</v>
      </c>
      <c r="C18" s="3269"/>
      <c r="D18" s="3270"/>
      <c r="E18" s="2826">
        <v>0</v>
      </c>
      <c r="F18" s="2827">
        <f>F49</f>
        <v>373435.74</v>
      </c>
      <c r="G18" s="2828">
        <v>0</v>
      </c>
      <c r="I18" s="1767"/>
      <c r="J18" s="2793"/>
      <c r="K18" s="2794"/>
      <c r="L18" s="2794"/>
    </row>
    <row r="19" spans="1:17" s="2795" customFormat="1" ht="13.5" customHeight="1" thickBot="1" x14ac:dyDescent="0.25">
      <c r="A19" s="3271" t="s">
        <v>1703</v>
      </c>
      <c r="B19" s="3272"/>
      <c r="C19" s="3272"/>
      <c r="D19" s="3273"/>
      <c r="E19" s="2801">
        <v>0</v>
      </c>
      <c r="F19" s="2802">
        <f>F51</f>
        <v>2127003.08</v>
      </c>
      <c r="G19" s="2803">
        <f>G20</f>
        <v>0</v>
      </c>
      <c r="I19" s="2804"/>
      <c r="J19" s="2793"/>
      <c r="K19" s="2794"/>
      <c r="L19" s="2794"/>
    </row>
    <row r="20" spans="1:17" s="2795" customFormat="1" ht="13.5" customHeight="1" thickBot="1" x14ac:dyDescent="0.25">
      <c r="A20" s="2829" t="s">
        <v>168</v>
      </c>
      <c r="B20" s="3274" t="s">
        <v>2193</v>
      </c>
      <c r="C20" s="3275"/>
      <c r="D20" s="3275"/>
      <c r="E20" s="2830">
        <v>0</v>
      </c>
      <c r="F20" s="2831">
        <v>0</v>
      </c>
      <c r="G20" s="2832">
        <v>0</v>
      </c>
      <c r="I20" s="1767"/>
      <c r="J20" s="2793"/>
      <c r="K20" s="2794"/>
      <c r="L20" s="2794"/>
    </row>
    <row r="21" spans="1:17" s="2795" customFormat="1" ht="13.5" customHeight="1" thickBot="1" x14ac:dyDescent="0.25">
      <c r="A21" s="3271" t="s">
        <v>2183</v>
      </c>
      <c r="B21" s="3272"/>
      <c r="C21" s="3272"/>
      <c r="D21" s="3273"/>
      <c r="E21" s="2801">
        <v>3384321.66</v>
      </c>
      <c r="F21" s="2801">
        <f>F13+F16+F19</f>
        <v>12406228.610000001</v>
      </c>
      <c r="G21" s="2817">
        <f>G13+G16+G19</f>
        <v>3555108.35</v>
      </c>
      <c r="I21" s="2882"/>
      <c r="J21" s="3032"/>
      <c r="K21" s="2822"/>
      <c r="L21" s="2794"/>
    </row>
    <row r="22" spans="1:17" ht="10.5" customHeight="1" x14ac:dyDescent="0.2">
      <c r="A22" s="2834"/>
      <c r="B22" s="2777"/>
      <c r="C22" s="2777"/>
      <c r="D22" s="2777"/>
      <c r="E22" s="2777"/>
      <c r="F22" s="2777"/>
      <c r="G22" s="2777"/>
      <c r="I22" s="3033"/>
      <c r="J22" s="2797"/>
    </row>
    <row r="23" spans="1:17" ht="13.5" customHeight="1" x14ac:dyDescent="0.2">
      <c r="A23" s="2835"/>
      <c r="B23" s="2836"/>
      <c r="C23" s="2836"/>
      <c r="D23" s="2836"/>
      <c r="E23" s="2836"/>
      <c r="F23" s="2836"/>
      <c r="G23" s="2836"/>
      <c r="I23" s="3034"/>
    </row>
    <row r="24" spans="1:17" ht="10.5" customHeight="1" x14ac:dyDescent="0.2">
      <c r="A24" s="2834"/>
      <c r="B24" s="2782"/>
      <c r="C24" s="2782"/>
      <c r="D24" s="2782"/>
      <c r="E24" s="2837"/>
      <c r="F24" s="2837"/>
    </row>
    <row r="25" spans="1:17" s="2795" customFormat="1" ht="18.75" customHeight="1" x14ac:dyDescent="0.2">
      <c r="A25" s="3276" t="s">
        <v>2278</v>
      </c>
      <c r="B25" s="3277"/>
      <c r="C25" s="3277"/>
      <c r="D25" s="3277"/>
      <c r="E25" s="3277"/>
      <c r="F25" s="3277"/>
      <c r="G25" s="3278"/>
      <c r="I25" s="2794"/>
      <c r="J25" s="2794"/>
      <c r="K25" s="2794"/>
      <c r="L25" s="2794"/>
      <c r="Q25" s="2793"/>
    </row>
    <row r="26" spans="1:17" ht="13.5" thickBot="1" x14ac:dyDescent="0.25">
      <c r="E26" s="2837"/>
      <c r="F26" s="2837"/>
      <c r="G26" s="2796" t="s">
        <v>185</v>
      </c>
      <c r="Q26" s="2838"/>
    </row>
    <row r="27" spans="1:17" s="2795" customFormat="1" ht="35.25" customHeight="1" thickBot="1" x14ac:dyDescent="0.25">
      <c r="A27" s="3279" t="s">
        <v>2182</v>
      </c>
      <c r="B27" s="3280"/>
      <c r="C27" s="3280"/>
      <c r="D27" s="3281"/>
      <c r="E27" s="2799" t="s">
        <v>1453</v>
      </c>
      <c r="F27" s="3207" t="s">
        <v>2279</v>
      </c>
      <c r="G27" s="2800" t="s">
        <v>1454</v>
      </c>
      <c r="I27" s="2794"/>
      <c r="J27" s="2794"/>
      <c r="K27" s="2794"/>
      <c r="L27" s="2794"/>
      <c r="Q27" s="2838"/>
    </row>
    <row r="28" spans="1:17" s="2795" customFormat="1" ht="13.5" customHeight="1" thickBot="1" x14ac:dyDescent="0.25">
      <c r="A28" s="2839" t="s">
        <v>168</v>
      </c>
      <c r="B28" s="3256" t="s">
        <v>2194</v>
      </c>
      <c r="C28" s="3256"/>
      <c r="D28" s="3257"/>
      <c r="E28" s="2801">
        <f>SUM(E29:E42)</f>
        <v>3280104.69</v>
      </c>
      <c r="F28" s="2801">
        <f>SUM(F29:F42)</f>
        <v>3381913.48</v>
      </c>
      <c r="G28" s="2817">
        <f>SUM(G29:G42)</f>
        <v>3446137.79</v>
      </c>
      <c r="I28" s="3035"/>
      <c r="J28" s="2794"/>
      <c r="K28" s="2822"/>
      <c r="L28" s="2794"/>
      <c r="Q28" s="2804"/>
    </row>
    <row r="29" spans="1:17" s="2795" customFormat="1" ht="13.5" customHeight="1" x14ac:dyDescent="0.2">
      <c r="A29" s="2840" t="s">
        <v>172</v>
      </c>
      <c r="B29" s="2841" t="s">
        <v>2195</v>
      </c>
      <c r="C29" s="3258" t="s">
        <v>2196</v>
      </c>
      <c r="D29" s="3259"/>
      <c r="E29" s="2809">
        <v>3200000</v>
      </c>
      <c r="F29" s="2809">
        <f xml:space="preserve"> 1512903.66 +1700000</f>
        <v>3212903.66</v>
      </c>
      <c r="G29" s="2842">
        <v>3360000</v>
      </c>
      <c r="I29" s="2794"/>
      <c r="J29" s="2818"/>
      <c r="K29" s="2794"/>
      <c r="L29" s="2794"/>
      <c r="Q29" s="1767"/>
    </row>
    <row r="30" spans="1:17" s="2795" customFormat="1" ht="13.5" customHeight="1" x14ac:dyDescent="0.2">
      <c r="A30" s="2808" t="s">
        <v>172</v>
      </c>
      <c r="B30" s="2843" t="s">
        <v>2197</v>
      </c>
      <c r="C30" s="3265" t="s">
        <v>2198</v>
      </c>
      <c r="D30" s="3266"/>
      <c r="E30" s="2823">
        <v>600</v>
      </c>
      <c r="F30" s="2823">
        <v>600</v>
      </c>
      <c r="G30" s="2810">
        <v>600</v>
      </c>
      <c r="I30" s="3042"/>
      <c r="J30" s="3043"/>
      <c r="K30" s="2818"/>
      <c r="L30" s="2794"/>
      <c r="Q30" s="1767"/>
    </row>
    <row r="31" spans="1:17" s="2795" customFormat="1" ht="13.5" customHeight="1" x14ac:dyDescent="0.2">
      <c r="A31" s="2808" t="s">
        <v>172</v>
      </c>
      <c r="B31" s="2843" t="s">
        <v>2197</v>
      </c>
      <c r="C31" s="3265" t="s">
        <v>2199</v>
      </c>
      <c r="D31" s="3266"/>
      <c r="E31" s="2823">
        <v>0</v>
      </c>
      <c r="F31" s="2823">
        <v>256.33</v>
      </c>
      <c r="G31" s="2810">
        <v>300</v>
      </c>
      <c r="I31" s="3042"/>
      <c r="J31" s="3043"/>
      <c r="K31" s="2818"/>
      <c r="L31" s="2794"/>
      <c r="Q31" s="1767"/>
    </row>
    <row r="32" spans="1:17" s="2795" customFormat="1" ht="13.5" customHeight="1" x14ac:dyDescent="0.2">
      <c r="A32" s="2808" t="s">
        <v>172</v>
      </c>
      <c r="B32" s="2843">
        <v>2122</v>
      </c>
      <c r="C32" s="3265" t="s">
        <v>2200</v>
      </c>
      <c r="D32" s="3266"/>
      <c r="E32" s="2823">
        <v>20282.939999999995</v>
      </c>
      <c r="F32" s="2823">
        <v>19992.55</v>
      </c>
      <c r="G32" s="2810">
        <v>21640.66</v>
      </c>
      <c r="I32" s="3044"/>
      <c r="J32" s="3045"/>
      <c r="K32" s="2845"/>
      <c r="L32" s="2859"/>
      <c r="M32" s="2846"/>
      <c r="Q32" s="1767"/>
    </row>
    <row r="33" spans="1:17" s="2795" customFormat="1" ht="13.5" customHeight="1" x14ac:dyDescent="0.2">
      <c r="A33" s="2808" t="s">
        <v>172</v>
      </c>
      <c r="B33" s="2843">
        <v>2122</v>
      </c>
      <c r="C33" s="3265" t="s">
        <v>2201</v>
      </c>
      <c r="D33" s="3266"/>
      <c r="E33" s="2823">
        <v>9000</v>
      </c>
      <c r="F33" s="2823">
        <v>10231.629999999999</v>
      </c>
      <c r="G33" s="2810">
        <v>9730.8700000000008</v>
      </c>
      <c r="H33" s="2847"/>
      <c r="I33" s="3043"/>
      <c r="J33" s="3045"/>
      <c r="K33" s="2882"/>
      <c r="L33" s="3036"/>
      <c r="M33" s="2846"/>
      <c r="N33" s="2833"/>
      <c r="O33" s="2846"/>
      <c r="P33" s="2846"/>
      <c r="Q33" s="1767"/>
    </row>
    <row r="34" spans="1:17" s="2795" customFormat="1" ht="13.5" customHeight="1" x14ac:dyDescent="0.2">
      <c r="A34" s="2808" t="s">
        <v>172</v>
      </c>
      <c r="B34" s="2843">
        <v>2122</v>
      </c>
      <c r="C34" s="3265" t="s">
        <v>2202</v>
      </c>
      <c r="D34" s="3266"/>
      <c r="E34" s="2823">
        <v>0</v>
      </c>
      <c r="F34" s="2823">
        <v>0</v>
      </c>
      <c r="G34" s="2810">
        <v>0</v>
      </c>
      <c r="H34" s="2847"/>
      <c r="I34" s="3043"/>
      <c r="J34" s="3043"/>
      <c r="K34" s="2794"/>
      <c r="L34" s="2794"/>
      <c r="Q34" s="1767"/>
    </row>
    <row r="35" spans="1:17" s="2795" customFormat="1" ht="13.5" customHeight="1" x14ac:dyDescent="0.2">
      <c r="A35" s="2808" t="s">
        <v>172</v>
      </c>
      <c r="B35" s="2843">
        <v>2122</v>
      </c>
      <c r="C35" s="3265" t="s">
        <v>2203</v>
      </c>
      <c r="D35" s="3266"/>
      <c r="E35" s="2823">
        <v>4480.5</v>
      </c>
      <c r="F35" s="2823">
        <v>4480.5</v>
      </c>
      <c r="G35" s="2810">
        <v>4536.26</v>
      </c>
      <c r="H35" s="2847"/>
      <c r="I35" s="3046"/>
      <c r="J35" s="3043"/>
      <c r="K35" s="2794"/>
      <c r="L35" s="2794"/>
      <c r="Q35" s="1767"/>
    </row>
    <row r="36" spans="1:17" s="2795" customFormat="1" ht="13.5" customHeight="1" x14ac:dyDescent="0.2">
      <c r="A36" s="2808" t="s">
        <v>172</v>
      </c>
      <c r="B36" s="2843">
        <v>2122</v>
      </c>
      <c r="C36" s="3265" t="s">
        <v>2204</v>
      </c>
      <c r="D36" s="3266"/>
      <c r="E36" s="2823">
        <v>393</v>
      </c>
      <c r="F36" s="2823">
        <v>393</v>
      </c>
      <c r="G36" s="2810">
        <v>232</v>
      </c>
      <c r="H36" s="2847"/>
      <c r="I36" s="3043"/>
      <c r="J36" s="3043"/>
      <c r="K36" s="2794"/>
      <c r="L36" s="2794"/>
      <c r="Q36" s="1767"/>
    </row>
    <row r="37" spans="1:17" s="2795" customFormat="1" ht="13.5" customHeight="1" x14ac:dyDescent="0.2">
      <c r="A37" s="2808" t="s">
        <v>172</v>
      </c>
      <c r="B37" s="2843">
        <v>2122</v>
      </c>
      <c r="C37" s="3265" t="s">
        <v>2205</v>
      </c>
      <c r="D37" s="3266"/>
      <c r="E37" s="2823">
        <v>0</v>
      </c>
      <c r="F37" s="2823">
        <v>0</v>
      </c>
      <c r="G37" s="2810">
        <v>0</v>
      </c>
      <c r="H37" s="2794"/>
      <c r="I37" s="3043"/>
      <c r="J37" s="3043"/>
      <c r="K37" s="2794"/>
      <c r="L37" s="2794"/>
      <c r="Q37" s="1767"/>
    </row>
    <row r="38" spans="1:17" s="2795" customFormat="1" ht="13.5" customHeight="1" x14ac:dyDescent="0.2">
      <c r="A38" s="2808" t="s">
        <v>172</v>
      </c>
      <c r="B38" s="2843">
        <v>2122</v>
      </c>
      <c r="C38" s="3265" t="s">
        <v>2206</v>
      </c>
      <c r="D38" s="3266"/>
      <c r="E38" s="2823">
        <v>0</v>
      </c>
      <c r="F38" s="2823">
        <v>3000</v>
      </c>
      <c r="G38" s="2810">
        <v>0</v>
      </c>
      <c r="H38" s="2794"/>
      <c r="I38" s="3043"/>
      <c r="J38" s="3043"/>
      <c r="K38" s="2794"/>
      <c r="L38" s="2794"/>
      <c r="Q38" s="1767"/>
    </row>
    <row r="39" spans="1:17" s="2795" customFormat="1" ht="13.5" customHeight="1" x14ac:dyDescent="0.2">
      <c r="A39" s="2808" t="s">
        <v>172</v>
      </c>
      <c r="B39" s="2843" t="s">
        <v>2207</v>
      </c>
      <c r="C39" s="3265" t="s">
        <v>2208</v>
      </c>
      <c r="D39" s="3266"/>
      <c r="E39" s="2823">
        <v>1000</v>
      </c>
      <c r="F39" s="2823">
        <v>1000</v>
      </c>
      <c r="G39" s="2810">
        <v>5000</v>
      </c>
      <c r="I39" s="2794"/>
      <c r="J39" s="2794"/>
      <c r="K39" s="2794"/>
      <c r="L39" s="2794"/>
      <c r="Q39" s="1767"/>
    </row>
    <row r="40" spans="1:17" s="2795" customFormat="1" ht="13.5" customHeight="1" x14ac:dyDescent="0.2">
      <c r="A40" s="2808" t="s">
        <v>172</v>
      </c>
      <c r="B40" s="2843">
        <v>2342</v>
      </c>
      <c r="C40" s="3265" t="s">
        <v>2209</v>
      </c>
      <c r="D40" s="3266"/>
      <c r="E40" s="2823">
        <v>18000</v>
      </c>
      <c r="F40" s="2823">
        <v>0</v>
      </c>
      <c r="G40" s="2810">
        <v>18000</v>
      </c>
      <c r="I40" s="2793"/>
      <c r="J40" s="2794"/>
      <c r="K40" s="2794"/>
      <c r="L40" s="2794"/>
      <c r="Q40" s="1767"/>
    </row>
    <row r="41" spans="1:17" s="2795" customFormat="1" ht="13.5" customHeight="1" x14ac:dyDescent="0.2">
      <c r="A41" s="2808" t="s">
        <v>172</v>
      </c>
      <c r="B41" s="2843" t="s">
        <v>2210</v>
      </c>
      <c r="C41" s="3265" t="s">
        <v>2211</v>
      </c>
      <c r="D41" s="3266"/>
      <c r="E41" s="2823">
        <v>0</v>
      </c>
      <c r="F41" s="2823">
        <v>65349.15</v>
      </c>
      <c r="G41" s="2810">
        <v>0</v>
      </c>
      <c r="H41" s="2848"/>
      <c r="I41" s="2793"/>
      <c r="J41" s="2794"/>
      <c r="K41" s="2794"/>
      <c r="L41" s="2794"/>
      <c r="Q41" s="1767"/>
    </row>
    <row r="42" spans="1:17" s="2795" customFormat="1" ht="13.5" customHeight="1" thickBot="1" x14ac:dyDescent="0.25">
      <c r="A42" s="2849" t="s">
        <v>172</v>
      </c>
      <c r="B42" s="2850" t="s">
        <v>2212</v>
      </c>
      <c r="C42" s="3267" t="s">
        <v>2213</v>
      </c>
      <c r="D42" s="3268"/>
      <c r="E42" s="2826">
        <v>26348.25</v>
      </c>
      <c r="F42" s="2826">
        <v>63706.66</v>
      </c>
      <c r="G42" s="2851">
        <f>8000+11000+438+6020+640</f>
        <v>26098</v>
      </c>
      <c r="I42" s="3037"/>
      <c r="J42" s="2818"/>
      <c r="K42" s="2794"/>
      <c r="L42" s="2794"/>
      <c r="Q42" s="1767"/>
    </row>
    <row r="43" spans="1:17" s="2795" customFormat="1" ht="13.5" customHeight="1" thickBot="1" x14ac:dyDescent="0.25">
      <c r="A43" s="2839" t="s">
        <v>168</v>
      </c>
      <c r="B43" s="3256" t="s">
        <v>2214</v>
      </c>
      <c r="C43" s="3256"/>
      <c r="D43" s="3257"/>
      <c r="E43" s="2801">
        <f>SUM(E44:E44)</f>
        <v>0</v>
      </c>
      <c r="F43" s="2801">
        <f>F44</f>
        <v>32.299999999999997</v>
      </c>
      <c r="G43" s="2817">
        <f>SUM(G44:G44)</f>
        <v>0</v>
      </c>
      <c r="I43" s="3037"/>
      <c r="J43" s="2794"/>
      <c r="K43" s="2794"/>
      <c r="L43" s="2794"/>
      <c r="Q43" s="2804"/>
    </row>
    <row r="44" spans="1:17" s="2795" customFormat="1" ht="13.5" customHeight="1" thickBot="1" x14ac:dyDescent="0.25">
      <c r="A44" s="2840" t="s">
        <v>172</v>
      </c>
      <c r="B44" s="2841" t="s">
        <v>2215</v>
      </c>
      <c r="C44" s="3258" t="s">
        <v>2216</v>
      </c>
      <c r="D44" s="3259"/>
      <c r="E44" s="2809">
        <v>0</v>
      </c>
      <c r="F44" s="2809">
        <v>32.299999999999997</v>
      </c>
      <c r="G44" s="2842">
        <v>0</v>
      </c>
      <c r="I44" s="2793"/>
      <c r="J44" s="2794"/>
      <c r="K44" s="2794"/>
      <c r="L44" s="2794"/>
      <c r="Q44" s="1767"/>
    </row>
    <row r="45" spans="1:17" s="2795" customFormat="1" ht="13.5" customHeight="1" thickBot="1" x14ac:dyDescent="0.25">
      <c r="A45" s="2839" t="s">
        <v>168</v>
      </c>
      <c r="B45" s="3256" t="s">
        <v>2217</v>
      </c>
      <c r="C45" s="3256"/>
      <c r="D45" s="3257"/>
      <c r="E45" s="2801">
        <f>SUM(E46:E48)</f>
        <v>104216.97</v>
      </c>
      <c r="F45" s="2801">
        <f>SUM(F46:F48)</f>
        <v>6523844.0100000007</v>
      </c>
      <c r="G45" s="2817">
        <f>SUM(G46:G48)</f>
        <v>108970.56</v>
      </c>
      <c r="I45" s="3037"/>
      <c r="J45" s="2794"/>
      <c r="K45" s="2794"/>
      <c r="L45" s="2794"/>
      <c r="Q45" s="2804"/>
    </row>
    <row r="46" spans="1:17" s="2795" customFormat="1" ht="13.5" customHeight="1" x14ac:dyDescent="0.2">
      <c r="A46" s="2840" t="s">
        <v>172</v>
      </c>
      <c r="B46" s="2841">
        <v>4112</v>
      </c>
      <c r="C46" s="3258" t="s">
        <v>2218</v>
      </c>
      <c r="D46" s="3259"/>
      <c r="E46" s="2809">
        <v>78067.199999999997</v>
      </c>
      <c r="F46" s="2809">
        <v>78067.199999999997</v>
      </c>
      <c r="G46" s="2842">
        <v>81970.559999999998</v>
      </c>
      <c r="I46" s="3037"/>
      <c r="J46" s="2794"/>
      <c r="K46" s="2794"/>
      <c r="L46" s="2794"/>
      <c r="Q46" s="1767"/>
    </row>
    <row r="47" spans="1:17" s="2795" customFormat="1" ht="13.5" customHeight="1" x14ac:dyDescent="0.2">
      <c r="A47" s="2849" t="s">
        <v>172</v>
      </c>
      <c r="B47" s="2852" t="s">
        <v>2219</v>
      </c>
      <c r="C47" s="2853" t="s">
        <v>2220</v>
      </c>
      <c r="D47" s="2854"/>
      <c r="E47" s="2826">
        <v>0</v>
      </c>
      <c r="F47" s="2826">
        <v>6417277.9900000002</v>
      </c>
      <c r="G47" s="2851">
        <v>0</v>
      </c>
      <c r="I47" s="3038"/>
      <c r="J47" s="2794"/>
      <c r="K47" s="2794"/>
      <c r="L47" s="2794"/>
      <c r="M47" s="2794"/>
      <c r="N47" s="2794"/>
      <c r="O47" s="2794"/>
      <c r="Q47" s="1767"/>
    </row>
    <row r="48" spans="1:17" s="2795" customFormat="1" ht="13.5" customHeight="1" thickBot="1" x14ac:dyDescent="0.25">
      <c r="A48" s="2855" t="s">
        <v>172</v>
      </c>
      <c r="B48" s="2856">
        <v>4121</v>
      </c>
      <c r="C48" s="3260" t="s">
        <v>2221</v>
      </c>
      <c r="D48" s="3261"/>
      <c r="E48" s="2857">
        <v>26149.77</v>
      </c>
      <c r="F48" s="2857">
        <v>28498.82</v>
      </c>
      <c r="G48" s="2858">
        <v>27000</v>
      </c>
      <c r="H48" s="2794"/>
      <c r="I48" s="3039"/>
      <c r="J48" s="2794"/>
      <c r="K48" s="2794"/>
      <c r="L48" s="2794"/>
      <c r="M48" s="2794"/>
      <c r="N48" s="2859"/>
      <c r="O48" s="2794"/>
      <c r="Q48" s="1767"/>
    </row>
    <row r="49" spans="1:17" s="2795" customFormat="1" ht="13.5" customHeight="1" thickBot="1" x14ac:dyDescent="0.25">
      <c r="A49" s="2839" t="s">
        <v>168</v>
      </c>
      <c r="B49" s="3256" t="s">
        <v>2222</v>
      </c>
      <c r="C49" s="3256"/>
      <c r="D49" s="3257"/>
      <c r="E49" s="2801">
        <f>SUM(E50:E50)</f>
        <v>0</v>
      </c>
      <c r="F49" s="2801">
        <f>F50</f>
        <v>373435.74</v>
      </c>
      <c r="G49" s="2817">
        <f>SUM(G50:G50)</f>
        <v>0</v>
      </c>
      <c r="I49" s="2793"/>
      <c r="J49" s="2794"/>
      <c r="K49" s="2794"/>
      <c r="L49" s="2794"/>
      <c r="Q49" s="2804"/>
    </row>
    <row r="50" spans="1:17" s="2795" customFormat="1" ht="13.5" customHeight="1" thickBot="1" x14ac:dyDescent="0.25">
      <c r="A50" s="2849" t="s">
        <v>172</v>
      </c>
      <c r="B50" s="2860" t="s">
        <v>2223</v>
      </c>
      <c r="C50" s="3260" t="s">
        <v>2224</v>
      </c>
      <c r="D50" s="3261"/>
      <c r="E50" s="2826">
        <v>0</v>
      </c>
      <c r="F50" s="2826">
        <v>373435.74</v>
      </c>
      <c r="G50" s="2851">
        <v>0</v>
      </c>
      <c r="I50" s="2793"/>
      <c r="J50" s="2794"/>
      <c r="K50" s="2794"/>
      <c r="L50" s="2794"/>
      <c r="Q50" s="1767"/>
    </row>
    <row r="51" spans="1:17" s="2795" customFormat="1" ht="13.5" customHeight="1" thickBot="1" x14ac:dyDescent="0.25">
      <c r="A51" s="2839" t="s">
        <v>168</v>
      </c>
      <c r="B51" s="3262" t="s">
        <v>1703</v>
      </c>
      <c r="C51" s="3263"/>
      <c r="D51" s="3264"/>
      <c r="E51" s="2801">
        <f>E52</f>
        <v>0</v>
      </c>
      <c r="F51" s="2801">
        <v>2127003.08</v>
      </c>
      <c r="G51" s="2817">
        <f>G52</f>
        <v>0</v>
      </c>
      <c r="H51" s="2794"/>
      <c r="I51" s="2794"/>
      <c r="J51" s="2794"/>
      <c r="K51" s="2794"/>
      <c r="L51" s="2794"/>
      <c r="Q51" s="2804"/>
    </row>
    <row r="52" spans="1:17" s="2795" customFormat="1" ht="13.5" customHeight="1" thickBot="1" x14ac:dyDescent="0.25">
      <c r="A52" s="2849" t="s">
        <v>172</v>
      </c>
      <c r="B52" s="2850">
        <v>8123</v>
      </c>
      <c r="C52" s="3254" t="s">
        <v>2225</v>
      </c>
      <c r="D52" s="3255"/>
      <c r="E52" s="2861">
        <v>0</v>
      </c>
      <c r="F52" s="2861">
        <v>0</v>
      </c>
      <c r="G52" s="2862">
        <v>0</v>
      </c>
      <c r="I52" s="2882"/>
      <c r="J52" s="2818"/>
      <c r="K52" s="2818"/>
      <c r="L52" s="2818"/>
      <c r="M52" s="2844"/>
      <c r="Q52" s="1767"/>
    </row>
    <row r="53" spans="1:17" s="2795" customFormat="1" ht="13.5" customHeight="1" thickBot="1" x14ac:dyDescent="0.25">
      <c r="A53" s="2839" t="s">
        <v>168</v>
      </c>
      <c r="B53" s="3256" t="s">
        <v>2226</v>
      </c>
      <c r="C53" s="3256"/>
      <c r="D53" s="3257"/>
      <c r="E53" s="2801">
        <f>E28+E43+E45+E49+E51</f>
        <v>3384321.66</v>
      </c>
      <c r="F53" s="2801">
        <f>F28+F45+F43+F49+F51</f>
        <v>12406228.610000001</v>
      </c>
      <c r="G53" s="2817">
        <f>G28+G43+G45+G49+G51</f>
        <v>3555108.35</v>
      </c>
      <c r="I53" s="2882"/>
      <c r="J53" s="2818"/>
      <c r="K53" s="2818"/>
      <c r="L53" s="2818"/>
      <c r="M53" s="2844"/>
      <c r="Q53" s="2804"/>
    </row>
    <row r="54" spans="1:17" x14ac:dyDescent="0.2">
      <c r="E54" s="2798"/>
      <c r="F54" s="2798"/>
      <c r="I54" s="3034"/>
      <c r="J54" s="3040"/>
      <c r="K54" s="3040"/>
      <c r="L54" s="3040"/>
      <c r="M54" s="2863"/>
      <c r="Q54" s="2864"/>
    </row>
    <row r="55" spans="1:17" x14ac:dyDescent="0.2">
      <c r="E55" s="2865"/>
      <c r="F55" s="2865"/>
      <c r="I55" s="3041"/>
      <c r="J55" s="3040"/>
      <c r="K55" s="3040"/>
      <c r="L55" s="3040"/>
      <c r="M55" s="2863"/>
      <c r="Q55" s="2797"/>
    </row>
    <row r="56" spans="1:17" x14ac:dyDescent="0.2">
      <c r="G56" s="2863"/>
      <c r="I56" s="3034"/>
      <c r="J56" s="3040"/>
      <c r="K56" s="3040"/>
      <c r="L56" s="3040"/>
      <c r="M56" s="2863"/>
      <c r="Q56" s="2797"/>
    </row>
    <row r="57" spans="1:17" x14ac:dyDescent="0.2">
      <c r="E57" s="2863"/>
      <c r="F57" s="2863"/>
      <c r="G57" s="2863"/>
      <c r="I57" s="3040"/>
      <c r="J57" s="3040"/>
      <c r="K57" s="3040"/>
      <c r="L57" s="3040"/>
      <c r="M57" s="2863"/>
      <c r="Q57" s="2797"/>
    </row>
    <row r="58" spans="1:17" x14ac:dyDescent="0.2">
      <c r="F58" s="2863"/>
      <c r="G58" s="3070"/>
      <c r="I58" s="3040"/>
      <c r="J58" s="3040"/>
      <c r="K58" s="3040"/>
      <c r="L58" s="3040"/>
      <c r="M58" s="2863"/>
      <c r="Q58" s="2797"/>
    </row>
    <row r="59" spans="1:17" x14ac:dyDescent="0.2">
      <c r="C59" s="3070"/>
      <c r="D59" s="2863"/>
      <c r="F59" s="3069"/>
      <c r="G59" s="2863"/>
      <c r="I59" s="3040"/>
      <c r="J59" s="3040"/>
      <c r="K59" s="3040"/>
      <c r="L59" s="3040"/>
      <c r="M59" s="2863"/>
      <c r="Q59" s="2797"/>
    </row>
    <row r="60" spans="1:17" x14ac:dyDescent="0.2">
      <c r="I60" s="3040"/>
      <c r="J60" s="3040"/>
      <c r="K60" s="3040"/>
      <c r="L60" s="3040"/>
      <c r="M60" s="2863"/>
      <c r="Q60" s="2797"/>
    </row>
    <row r="61" spans="1:17" x14ac:dyDescent="0.2">
      <c r="Q61" s="2797"/>
    </row>
    <row r="62" spans="1:17" x14ac:dyDescent="0.2">
      <c r="Q62" s="2797"/>
    </row>
    <row r="63" spans="1:17" x14ac:dyDescent="0.2">
      <c r="Q63" s="2797"/>
    </row>
    <row r="64" spans="1:17" x14ac:dyDescent="0.2">
      <c r="Q64" s="2797"/>
    </row>
    <row r="65" spans="17:17" x14ac:dyDescent="0.2">
      <c r="Q65" s="2797"/>
    </row>
    <row r="66" spans="17:17" x14ac:dyDescent="0.2">
      <c r="Q66" s="2797"/>
    </row>
    <row r="67" spans="17:17" x14ac:dyDescent="0.2">
      <c r="Q67" s="2797"/>
    </row>
    <row r="68" spans="17:17" x14ac:dyDescent="0.2">
      <c r="Q68" s="2797"/>
    </row>
    <row r="69" spans="17:17" x14ac:dyDescent="0.2">
      <c r="Q69" s="2797"/>
    </row>
    <row r="70" spans="17:17" x14ac:dyDescent="0.2">
      <c r="Q70" s="2797"/>
    </row>
    <row r="71" spans="17:17" x14ac:dyDescent="0.2">
      <c r="Q71" s="2797"/>
    </row>
    <row r="72" spans="17:17" x14ac:dyDescent="0.2">
      <c r="Q72" s="2797"/>
    </row>
    <row r="73" spans="17:17" x14ac:dyDescent="0.2">
      <c r="Q73" s="2797"/>
    </row>
    <row r="74" spans="17:17" x14ac:dyDescent="0.2">
      <c r="Q74" s="2797"/>
    </row>
    <row r="75" spans="17:17" x14ac:dyDescent="0.2">
      <c r="Q75" s="2797"/>
    </row>
    <row r="76" spans="17:17" x14ac:dyDescent="0.2">
      <c r="Q76" s="2797"/>
    </row>
    <row r="77" spans="17:17" x14ac:dyDescent="0.2">
      <c r="Q77" s="2797"/>
    </row>
    <row r="78" spans="17:17" x14ac:dyDescent="0.2">
      <c r="Q78" s="2797"/>
    </row>
    <row r="79" spans="17:17" x14ac:dyDescent="0.2">
      <c r="Q79" s="2797"/>
    </row>
  </sheetData>
  <mergeCells count="44">
    <mergeCell ref="A16:D16"/>
    <mergeCell ref="A1:G1"/>
    <mergeCell ref="A5:G5"/>
    <mergeCell ref="A7:D7"/>
    <mergeCell ref="A8:D8"/>
    <mergeCell ref="B9:D9"/>
    <mergeCell ref="B10:D10"/>
    <mergeCell ref="B11:D11"/>
    <mergeCell ref="A12:B12"/>
    <mergeCell ref="A13:D13"/>
    <mergeCell ref="B14:D14"/>
    <mergeCell ref="B15:D15"/>
    <mergeCell ref="C32:D32"/>
    <mergeCell ref="B17:D17"/>
    <mergeCell ref="B18:D18"/>
    <mergeCell ref="A19:D19"/>
    <mergeCell ref="B20:D20"/>
    <mergeCell ref="A21:D21"/>
    <mergeCell ref="A25:G25"/>
    <mergeCell ref="A27:D27"/>
    <mergeCell ref="B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B43:D43"/>
    <mergeCell ref="C52:D52"/>
    <mergeCell ref="B53:D53"/>
    <mergeCell ref="B45:D45"/>
    <mergeCell ref="C46:D46"/>
    <mergeCell ref="C48:D48"/>
    <mergeCell ref="B49:D49"/>
    <mergeCell ref="C50:D50"/>
    <mergeCell ref="B51:D51"/>
  </mergeCells>
  <printOptions horizontalCentered="1"/>
  <pageMargins left="0.19685039370078741" right="0.19685039370078741" top="0.39370078740157483" bottom="0.19685039370078741" header="0.11811023622047245" footer="0.11811023622047245"/>
  <pageSetup paperSize="9" orientation="portrait" r:id="rId1"/>
  <headerFooter alignWithMargins="0"/>
  <ignoredErrors>
    <ignoredError sqref="F16 F43:F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126"/>
  <sheetViews>
    <sheetView zoomScaleNormal="100" workbookViewId="0">
      <selection activeCell="A2" sqref="A2"/>
    </sheetView>
  </sheetViews>
  <sheetFormatPr defaultRowHeight="12.75" x14ac:dyDescent="0.2"/>
  <cols>
    <col min="1" max="1" width="8.140625" style="2775" customWidth="1"/>
    <col min="2" max="2" width="3.7109375" style="2775" customWidth="1"/>
    <col min="3" max="5" width="5.42578125" style="2775" customWidth="1"/>
    <col min="6" max="6" width="50.28515625" style="2775" customWidth="1"/>
    <col min="7" max="7" width="12.7109375" style="2775" customWidth="1"/>
    <col min="8" max="8" width="11.7109375" style="2797" bestFit="1" customWidth="1"/>
    <col min="9" max="9" width="19" style="3160" customWidth="1"/>
    <col min="10" max="10" width="12.42578125" style="3160" customWidth="1"/>
    <col min="11" max="11" width="14.7109375" style="3160" customWidth="1"/>
    <col min="12" max="14" width="9.140625" style="3160"/>
    <col min="15" max="238" width="9.140625" style="2775"/>
    <col min="239" max="239" width="8.140625" style="2775" customWidth="1"/>
    <col min="240" max="240" width="3.7109375" style="2775" customWidth="1"/>
    <col min="241" max="243" width="5.42578125" style="2775" customWidth="1"/>
    <col min="244" max="244" width="50.28515625" style="2775" customWidth="1"/>
    <col min="245" max="245" width="12.7109375" style="2775" customWidth="1"/>
    <col min="246" max="246" width="11.7109375" style="2775" bestFit="1" customWidth="1"/>
    <col min="247" max="247" width="9.140625" style="2775"/>
    <col min="248" max="248" width="11.42578125" style="2775" customWidth="1"/>
    <col min="249" max="249" width="11.7109375" style="2775" bestFit="1" customWidth="1"/>
    <col min="250" max="251" width="10" style="2775" bestFit="1" customWidth="1"/>
    <col min="252" max="252" width="4.5703125" style="2775" customWidth="1"/>
    <col min="253" max="253" width="9.140625" style="2775"/>
    <col min="254" max="254" width="4" style="2775" bestFit="1" customWidth="1"/>
    <col min="255" max="255" width="15.28515625" style="2775" customWidth="1"/>
    <col min="256" max="256" width="9.140625" style="2775"/>
    <col min="257" max="257" width="11.7109375" style="2775" customWidth="1"/>
    <col min="258" max="494" width="9.140625" style="2775"/>
    <col min="495" max="495" width="8.140625" style="2775" customWidth="1"/>
    <col min="496" max="496" width="3.7109375" style="2775" customWidth="1"/>
    <col min="497" max="499" width="5.42578125" style="2775" customWidth="1"/>
    <col min="500" max="500" width="50.28515625" style="2775" customWidth="1"/>
    <col min="501" max="501" width="12.7109375" style="2775" customWidth="1"/>
    <col min="502" max="502" width="11.7109375" style="2775" bestFit="1" customWidth="1"/>
    <col min="503" max="503" width="9.140625" style="2775"/>
    <col min="504" max="504" width="11.42578125" style="2775" customWidth="1"/>
    <col min="505" max="505" width="11.7109375" style="2775" bestFit="1" customWidth="1"/>
    <col min="506" max="507" width="10" style="2775" bestFit="1" customWidth="1"/>
    <col min="508" max="508" width="4.5703125" style="2775" customWidth="1"/>
    <col min="509" max="509" width="9.140625" style="2775"/>
    <col min="510" max="510" width="4" style="2775" bestFit="1" customWidth="1"/>
    <col min="511" max="511" width="15.28515625" style="2775" customWidth="1"/>
    <col min="512" max="512" width="9.140625" style="2775"/>
    <col min="513" max="513" width="11.7109375" style="2775" customWidth="1"/>
    <col min="514" max="750" width="9.140625" style="2775"/>
    <col min="751" max="751" width="8.140625" style="2775" customWidth="1"/>
    <col min="752" max="752" width="3.7109375" style="2775" customWidth="1"/>
    <col min="753" max="755" width="5.42578125" style="2775" customWidth="1"/>
    <col min="756" max="756" width="50.28515625" style="2775" customWidth="1"/>
    <col min="757" max="757" width="12.7109375" style="2775" customWidth="1"/>
    <col min="758" max="758" width="11.7109375" style="2775" bestFit="1" customWidth="1"/>
    <col min="759" max="759" width="9.140625" style="2775"/>
    <col min="760" max="760" width="11.42578125" style="2775" customWidth="1"/>
    <col min="761" max="761" width="11.7109375" style="2775" bestFit="1" customWidth="1"/>
    <col min="762" max="763" width="10" style="2775" bestFit="1" customWidth="1"/>
    <col min="764" max="764" width="4.5703125" style="2775" customWidth="1"/>
    <col min="765" max="765" width="9.140625" style="2775"/>
    <col min="766" max="766" width="4" style="2775" bestFit="1" customWidth="1"/>
    <col min="767" max="767" width="15.28515625" style="2775" customWidth="1"/>
    <col min="768" max="768" width="9.140625" style="2775"/>
    <col min="769" max="769" width="11.7109375" style="2775" customWidth="1"/>
    <col min="770" max="1006" width="9.140625" style="2775"/>
    <col min="1007" max="1007" width="8.140625" style="2775" customWidth="1"/>
    <col min="1008" max="1008" width="3.7109375" style="2775" customWidth="1"/>
    <col min="1009" max="1011" width="5.42578125" style="2775" customWidth="1"/>
    <col min="1012" max="1012" width="50.28515625" style="2775" customWidth="1"/>
    <col min="1013" max="1013" width="12.7109375" style="2775" customWidth="1"/>
    <col min="1014" max="1014" width="11.7109375" style="2775" bestFit="1" customWidth="1"/>
    <col min="1015" max="1015" width="9.140625" style="2775"/>
    <col min="1016" max="1016" width="11.42578125" style="2775" customWidth="1"/>
    <col min="1017" max="1017" width="11.7109375" style="2775" bestFit="1" customWidth="1"/>
    <col min="1018" max="1019" width="10" style="2775" bestFit="1" customWidth="1"/>
    <col min="1020" max="1020" width="4.5703125" style="2775" customWidth="1"/>
    <col min="1021" max="1021" width="9.140625" style="2775"/>
    <col min="1022" max="1022" width="4" style="2775" bestFit="1" customWidth="1"/>
    <col min="1023" max="1023" width="15.28515625" style="2775" customWidth="1"/>
    <col min="1024" max="1024" width="9.140625" style="2775"/>
    <col min="1025" max="1025" width="11.7109375" style="2775" customWidth="1"/>
    <col min="1026" max="1262" width="9.140625" style="2775"/>
    <col min="1263" max="1263" width="8.140625" style="2775" customWidth="1"/>
    <col min="1264" max="1264" width="3.7109375" style="2775" customWidth="1"/>
    <col min="1265" max="1267" width="5.42578125" style="2775" customWidth="1"/>
    <col min="1268" max="1268" width="50.28515625" style="2775" customWidth="1"/>
    <col min="1269" max="1269" width="12.7109375" style="2775" customWidth="1"/>
    <col min="1270" max="1270" width="11.7109375" style="2775" bestFit="1" customWidth="1"/>
    <col min="1271" max="1271" width="9.140625" style="2775"/>
    <col min="1272" max="1272" width="11.42578125" style="2775" customWidth="1"/>
    <col min="1273" max="1273" width="11.7109375" style="2775" bestFit="1" customWidth="1"/>
    <col min="1274" max="1275" width="10" style="2775" bestFit="1" customWidth="1"/>
    <col min="1276" max="1276" width="4.5703125" style="2775" customWidth="1"/>
    <col min="1277" max="1277" width="9.140625" style="2775"/>
    <col min="1278" max="1278" width="4" style="2775" bestFit="1" customWidth="1"/>
    <col min="1279" max="1279" width="15.28515625" style="2775" customWidth="1"/>
    <col min="1280" max="1280" width="9.140625" style="2775"/>
    <col min="1281" max="1281" width="11.7109375" style="2775" customWidth="1"/>
    <col min="1282" max="1518" width="9.140625" style="2775"/>
    <col min="1519" max="1519" width="8.140625" style="2775" customWidth="1"/>
    <col min="1520" max="1520" width="3.7109375" style="2775" customWidth="1"/>
    <col min="1521" max="1523" width="5.42578125" style="2775" customWidth="1"/>
    <col min="1524" max="1524" width="50.28515625" style="2775" customWidth="1"/>
    <col min="1525" max="1525" width="12.7109375" style="2775" customWidth="1"/>
    <col min="1526" max="1526" width="11.7109375" style="2775" bestFit="1" customWidth="1"/>
    <col min="1527" max="1527" width="9.140625" style="2775"/>
    <col min="1528" max="1528" width="11.42578125" style="2775" customWidth="1"/>
    <col min="1529" max="1529" width="11.7109375" style="2775" bestFit="1" customWidth="1"/>
    <col min="1530" max="1531" width="10" style="2775" bestFit="1" customWidth="1"/>
    <col min="1532" max="1532" width="4.5703125" style="2775" customWidth="1"/>
    <col min="1533" max="1533" width="9.140625" style="2775"/>
    <col min="1534" max="1534" width="4" style="2775" bestFit="1" customWidth="1"/>
    <col min="1535" max="1535" width="15.28515625" style="2775" customWidth="1"/>
    <col min="1536" max="1536" width="9.140625" style="2775"/>
    <col min="1537" max="1537" width="11.7109375" style="2775" customWidth="1"/>
    <col min="1538" max="1774" width="9.140625" style="2775"/>
    <col min="1775" max="1775" width="8.140625" style="2775" customWidth="1"/>
    <col min="1776" max="1776" width="3.7109375" style="2775" customWidth="1"/>
    <col min="1777" max="1779" width="5.42578125" style="2775" customWidth="1"/>
    <col min="1780" max="1780" width="50.28515625" style="2775" customWidth="1"/>
    <col min="1781" max="1781" width="12.7109375" style="2775" customWidth="1"/>
    <col min="1782" max="1782" width="11.7109375" style="2775" bestFit="1" customWidth="1"/>
    <col min="1783" max="1783" width="9.140625" style="2775"/>
    <col min="1784" max="1784" width="11.42578125" style="2775" customWidth="1"/>
    <col min="1785" max="1785" width="11.7109375" style="2775" bestFit="1" customWidth="1"/>
    <col min="1786" max="1787" width="10" style="2775" bestFit="1" customWidth="1"/>
    <col min="1788" max="1788" width="4.5703125" style="2775" customWidth="1"/>
    <col min="1789" max="1789" width="9.140625" style="2775"/>
    <col min="1790" max="1790" width="4" style="2775" bestFit="1" customWidth="1"/>
    <col min="1791" max="1791" width="15.28515625" style="2775" customWidth="1"/>
    <col min="1792" max="1792" width="9.140625" style="2775"/>
    <col min="1793" max="1793" width="11.7109375" style="2775" customWidth="1"/>
    <col min="1794" max="2030" width="9.140625" style="2775"/>
    <col min="2031" max="2031" width="8.140625" style="2775" customWidth="1"/>
    <col min="2032" max="2032" width="3.7109375" style="2775" customWidth="1"/>
    <col min="2033" max="2035" width="5.42578125" style="2775" customWidth="1"/>
    <col min="2036" max="2036" width="50.28515625" style="2775" customWidth="1"/>
    <col min="2037" max="2037" width="12.7109375" style="2775" customWidth="1"/>
    <col min="2038" max="2038" width="11.7109375" style="2775" bestFit="1" customWidth="1"/>
    <col min="2039" max="2039" width="9.140625" style="2775"/>
    <col min="2040" max="2040" width="11.42578125" style="2775" customWidth="1"/>
    <col min="2041" max="2041" width="11.7109375" style="2775" bestFit="1" customWidth="1"/>
    <col min="2042" max="2043" width="10" style="2775" bestFit="1" customWidth="1"/>
    <col min="2044" max="2044" width="4.5703125" style="2775" customWidth="1"/>
    <col min="2045" max="2045" width="9.140625" style="2775"/>
    <col min="2046" max="2046" width="4" style="2775" bestFit="1" customWidth="1"/>
    <col min="2047" max="2047" width="15.28515625" style="2775" customWidth="1"/>
    <col min="2048" max="2048" width="9.140625" style="2775"/>
    <col min="2049" max="2049" width="11.7109375" style="2775" customWidth="1"/>
    <col min="2050" max="2286" width="9.140625" style="2775"/>
    <col min="2287" max="2287" width="8.140625" style="2775" customWidth="1"/>
    <col min="2288" max="2288" width="3.7109375" style="2775" customWidth="1"/>
    <col min="2289" max="2291" width="5.42578125" style="2775" customWidth="1"/>
    <col min="2292" max="2292" width="50.28515625" style="2775" customWidth="1"/>
    <col min="2293" max="2293" width="12.7109375" style="2775" customWidth="1"/>
    <col min="2294" max="2294" width="11.7109375" style="2775" bestFit="1" customWidth="1"/>
    <col min="2295" max="2295" width="9.140625" style="2775"/>
    <col min="2296" max="2296" width="11.42578125" style="2775" customWidth="1"/>
    <col min="2297" max="2297" width="11.7109375" style="2775" bestFit="1" customWidth="1"/>
    <col min="2298" max="2299" width="10" style="2775" bestFit="1" customWidth="1"/>
    <col min="2300" max="2300" width="4.5703125" style="2775" customWidth="1"/>
    <col min="2301" max="2301" width="9.140625" style="2775"/>
    <col min="2302" max="2302" width="4" style="2775" bestFit="1" customWidth="1"/>
    <col min="2303" max="2303" width="15.28515625" style="2775" customWidth="1"/>
    <col min="2304" max="2304" width="9.140625" style="2775"/>
    <col min="2305" max="2305" width="11.7109375" style="2775" customWidth="1"/>
    <col min="2306" max="2542" width="9.140625" style="2775"/>
    <col min="2543" max="2543" width="8.140625" style="2775" customWidth="1"/>
    <col min="2544" max="2544" width="3.7109375" style="2775" customWidth="1"/>
    <col min="2545" max="2547" width="5.42578125" style="2775" customWidth="1"/>
    <col min="2548" max="2548" width="50.28515625" style="2775" customWidth="1"/>
    <col min="2549" max="2549" width="12.7109375" style="2775" customWidth="1"/>
    <col min="2550" max="2550" width="11.7109375" style="2775" bestFit="1" customWidth="1"/>
    <col min="2551" max="2551" width="9.140625" style="2775"/>
    <col min="2552" max="2552" width="11.42578125" style="2775" customWidth="1"/>
    <col min="2553" max="2553" width="11.7109375" style="2775" bestFit="1" customWidth="1"/>
    <col min="2554" max="2555" width="10" style="2775" bestFit="1" customWidth="1"/>
    <col min="2556" max="2556" width="4.5703125" style="2775" customWidth="1"/>
    <col min="2557" max="2557" width="9.140625" style="2775"/>
    <col min="2558" max="2558" width="4" style="2775" bestFit="1" customWidth="1"/>
    <col min="2559" max="2559" width="15.28515625" style="2775" customWidth="1"/>
    <col min="2560" max="2560" width="9.140625" style="2775"/>
    <col min="2561" max="2561" width="11.7109375" style="2775" customWidth="1"/>
    <col min="2562" max="2798" width="9.140625" style="2775"/>
    <col min="2799" max="2799" width="8.140625" style="2775" customWidth="1"/>
    <col min="2800" max="2800" width="3.7109375" style="2775" customWidth="1"/>
    <col min="2801" max="2803" width="5.42578125" style="2775" customWidth="1"/>
    <col min="2804" max="2804" width="50.28515625" style="2775" customWidth="1"/>
    <col min="2805" max="2805" width="12.7109375" style="2775" customWidth="1"/>
    <col min="2806" max="2806" width="11.7109375" style="2775" bestFit="1" customWidth="1"/>
    <col min="2807" max="2807" width="9.140625" style="2775"/>
    <col min="2808" max="2808" width="11.42578125" style="2775" customWidth="1"/>
    <col min="2809" max="2809" width="11.7109375" style="2775" bestFit="1" customWidth="1"/>
    <col min="2810" max="2811" width="10" style="2775" bestFit="1" customWidth="1"/>
    <col min="2812" max="2812" width="4.5703125" style="2775" customWidth="1"/>
    <col min="2813" max="2813" width="9.140625" style="2775"/>
    <col min="2814" max="2814" width="4" style="2775" bestFit="1" customWidth="1"/>
    <col min="2815" max="2815" width="15.28515625" style="2775" customWidth="1"/>
    <col min="2816" max="2816" width="9.140625" style="2775"/>
    <col min="2817" max="2817" width="11.7109375" style="2775" customWidth="1"/>
    <col min="2818" max="3054" width="9.140625" style="2775"/>
    <col min="3055" max="3055" width="8.140625" style="2775" customWidth="1"/>
    <col min="3056" max="3056" width="3.7109375" style="2775" customWidth="1"/>
    <col min="3057" max="3059" width="5.42578125" style="2775" customWidth="1"/>
    <col min="3060" max="3060" width="50.28515625" style="2775" customWidth="1"/>
    <col min="3061" max="3061" width="12.7109375" style="2775" customWidth="1"/>
    <col min="3062" max="3062" width="11.7109375" style="2775" bestFit="1" customWidth="1"/>
    <col min="3063" max="3063" width="9.140625" style="2775"/>
    <col min="3064" max="3064" width="11.42578125" style="2775" customWidth="1"/>
    <col min="3065" max="3065" width="11.7109375" style="2775" bestFit="1" customWidth="1"/>
    <col min="3066" max="3067" width="10" style="2775" bestFit="1" customWidth="1"/>
    <col min="3068" max="3068" width="4.5703125" style="2775" customWidth="1"/>
    <col min="3069" max="3069" width="9.140625" style="2775"/>
    <col min="3070" max="3070" width="4" style="2775" bestFit="1" customWidth="1"/>
    <col min="3071" max="3071" width="15.28515625" style="2775" customWidth="1"/>
    <col min="3072" max="3072" width="9.140625" style="2775"/>
    <col min="3073" max="3073" width="11.7109375" style="2775" customWidth="1"/>
    <col min="3074" max="3310" width="9.140625" style="2775"/>
    <col min="3311" max="3311" width="8.140625" style="2775" customWidth="1"/>
    <col min="3312" max="3312" width="3.7109375" style="2775" customWidth="1"/>
    <col min="3313" max="3315" width="5.42578125" style="2775" customWidth="1"/>
    <col min="3316" max="3316" width="50.28515625" style="2775" customWidth="1"/>
    <col min="3317" max="3317" width="12.7109375" style="2775" customWidth="1"/>
    <col min="3318" max="3318" width="11.7109375" style="2775" bestFit="1" customWidth="1"/>
    <col min="3319" max="3319" width="9.140625" style="2775"/>
    <col min="3320" max="3320" width="11.42578125" style="2775" customWidth="1"/>
    <col min="3321" max="3321" width="11.7109375" style="2775" bestFit="1" customWidth="1"/>
    <col min="3322" max="3323" width="10" style="2775" bestFit="1" customWidth="1"/>
    <col min="3324" max="3324" width="4.5703125" style="2775" customWidth="1"/>
    <col min="3325" max="3325" width="9.140625" style="2775"/>
    <col min="3326" max="3326" width="4" style="2775" bestFit="1" customWidth="1"/>
    <col min="3327" max="3327" width="15.28515625" style="2775" customWidth="1"/>
    <col min="3328" max="3328" width="9.140625" style="2775"/>
    <col min="3329" max="3329" width="11.7109375" style="2775" customWidth="1"/>
    <col min="3330" max="3566" width="9.140625" style="2775"/>
    <col min="3567" max="3567" width="8.140625" style="2775" customWidth="1"/>
    <col min="3568" max="3568" width="3.7109375" style="2775" customWidth="1"/>
    <col min="3569" max="3571" width="5.42578125" style="2775" customWidth="1"/>
    <col min="3572" max="3572" width="50.28515625" style="2775" customWidth="1"/>
    <col min="3573" max="3573" width="12.7109375" style="2775" customWidth="1"/>
    <col min="3574" max="3574" width="11.7109375" style="2775" bestFit="1" customWidth="1"/>
    <col min="3575" max="3575" width="9.140625" style="2775"/>
    <col min="3576" max="3576" width="11.42578125" style="2775" customWidth="1"/>
    <col min="3577" max="3577" width="11.7109375" style="2775" bestFit="1" customWidth="1"/>
    <col min="3578" max="3579" width="10" style="2775" bestFit="1" customWidth="1"/>
    <col min="3580" max="3580" width="4.5703125" style="2775" customWidth="1"/>
    <col min="3581" max="3581" width="9.140625" style="2775"/>
    <col min="3582" max="3582" width="4" style="2775" bestFit="1" customWidth="1"/>
    <col min="3583" max="3583" width="15.28515625" style="2775" customWidth="1"/>
    <col min="3584" max="3584" width="9.140625" style="2775"/>
    <col min="3585" max="3585" width="11.7109375" style="2775" customWidth="1"/>
    <col min="3586" max="3822" width="9.140625" style="2775"/>
    <col min="3823" max="3823" width="8.140625" style="2775" customWidth="1"/>
    <col min="3824" max="3824" width="3.7109375" style="2775" customWidth="1"/>
    <col min="3825" max="3827" width="5.42578125" style="2775" customWidth="1"/>
    <col min="3828" max="3828" width="50.28515625" style="2775" customWidth="1"/>
    <col min="3829" max="3829" width="12.7109375" style="2775" customWidth="1"/>
    <col min="3830" max="3830" width="11.7109375" style="2775" bestFit="1" customWidth="1"/>
    <col min="3831" max="3831" width="9.140625" style="2775"/>
    <col min="3832" max="3832" width="11.42578125" style="2775" customWidth="1"/>
    <col min="3833" max="3833" width="11.7109375" style="2775" bestFit="1" customWidth="1"/>
    <col min="3834" max="3835" width="10" style="2775" bestFit="1" customWidth="1"/>
    <col min="3836" max="3836" width="4.5703125" style="2775" customWidth="1"/>
    <col min="3837" max="3837" width="9.140625" style="2775"/>
    <col min="3838" max="3838" width="4" style="2775" bestFit="1" customWidth="1"/>
    <col min="3839" max="3839" width="15.28515625" style="2775" customWidth="1"/>
    <col min="3840" max="3840" width="9.140625" style="2775"/>
    <col min="3841" max="3841" width="11.7109375" style="2775" customWidth="1"/>
    <col min="3842" max="4078" width="9.140625" style="2775"/>
    <col min="4079" max="4079" width="8.140625" style="2775" customWidth="1"/>
    <col min="4080" max="4080" width="3.7109375" style="2775" customWidth="1"/>
    <col min="4081" max="4083" width="5.42578125" style="2775" customWidth="1"/>
    <col min="4084" max="4084" width="50.28515625" style="2775" customWidth="1"/>
    <col min="4085" max="4085" width="12.7109375" style="2775" customWidth="1"/>
    <col min="4086" max="4086" width="11.7109375" style="2775" bestFit="1" customWidth="1"/>
    <col min="4087" max="4087" width="9.140625" style="2775"/>
    <col min="4088" max="4088" width="11.42578125" style="2775" customWidth="1"/>
    <col min="4089" max="4089" width="11.7109375" style="2775" bestFit="1" customWidth="1"/>
    <col min="4090" max="4091" width="10" style="2775" bestFit="1" customWidth="1"/>
    <col min="4092" max="4092" width="4.5703125" style="2775" customWidth="1"/>
    <col min="4093" max="4093" width="9.140625" style="2775"/>
    <col min="4094" max="4094" width="4" style="2775" bestFit="1" customWidth="1"/>
    <col min="4095" max="4095" width="15.28515625" style="2775" customWidth="1"/>
    <col min="4096" max="4096" width="9.140625" style="2775"/>
    <col min="4097" max="4097" width="11.7109375" style="2775" customWidth="1"/>
    <col min="4098" max="4334" width="9.140625" style="2775"/>
    <col min="4335" max="4335" width="8.140625" style="2775" customWidth="1"/>
    <col min="4336" max="4336" width="3.7109375" style="2775" customWidth="1"/>
    <col min="4337" max="4339" width="5.42578125" style="2775" customWidth="1"/>
    <col min="4340" max="4340" width="50.28515625" style="2775" customWidth="1"/>
    <col min="4341" max="4341" width="12.7109375" style="2775" customWidth="1"/>
    <col min="4342" max="4342" width="11.7109375" style="2775" bestFit="1" customWidth="1"/>
    <col min="4343" max="4343" width="9.140625" style="2775"/>
    <col min="4344" max="4344" width="11.42578125" style="2775" customWidth="1"/>
    <col min="4345" max="4345" width="11.7109375" style="2775" bestFit="1" customWidth="1"/>
    <col min="4346" max="4347" width="10" style="2775" bestFit="1" customWidth="1"/>
    <col min="4348" max="4348" width="4.5703125" style="2775" customWidth="1"/>
    <col min="4349" max="4349" width="9.140625" style="2775"/>
    <col min="4350" max="4350" width="4" style="2775" bestFit="1" customWidth="1"/>
    <col min="4351" max="4351" width="15.28515625" style="2775" customWidth="1"/>
    <col min="4352" max="4352" width="9.140625" style="2775"/>
    <col min="4353" max="4353" width="11.7109375" style="2775" customWidth="1"/>
    <col min="4354" max="4590" width="9.140625" style="2775"/>
    <col min="4591" max="4591" width="8.140625" style="2775" customWidth="1"/>
    <col min="4592" max="4592" width="3.7109375" style="2775" customWidth="1"/>
    <col min="4593" max="4595" width="5.42578125" style="2775" customWidth="1"/>
    <col min="4596" max="4596" width="50.28515625" style="2775" customWidth="1"/>
    <col min="4597" max="4597" width="12.7109375" style="2775" customWidth="1"/>
    <col min="4598" max="4598" width="11.7109375" style="2775" bestFit="1" customWidth="1"/>
    <col min="4599" max="4599" width="9.140625" style="2775"/>
    <col min="4600" max="4600" width="11.42578125" style="2775" customWidth="1"/>
    <col min="4601" max="4601" width="11.7109375" style="2775" bestFit="1" customWidth="1"/>
    <col min="4602" max="4603" width="10" style="2775" bestFit="1" customWidth="1"/>
    <col min="4604" max="4604" width="4.5703125" style="2775" customWidth="1"/>
    <col min="4605" max="4605" width="9.140625" style="2775"/>
    <col min="4606" max="4606" width="4" style="2775" bestFit="1" customWidth="1"/>
    <col min="4607" max="4607" width="15.28515625" style="2775" customWidth="1"/>
    <col min="4608" max="4608" width="9.140625" style="2775"/>
    <col min="4609" max="4609" width="11.7109375" style="2775" customWidth="1"/>
    <col min="4610" max="4846" width="9.140625" style="2775"/>
    <col min="4847" max="4847" width="8.140625" style="2775" customWidth="1"/>
    <col min="4848" max="4848" width="3.7109375" style="2775" customWidth="1"/>
    <col min="4849" max="4851" width="5.42578125" style="2775" customWidth="1"/>
    <col min="4852" max="4852" width="50.28515625" style="2775" customWidth="1"/>
    <col min="4853" max="4853" width="12.7109375" style="2775" customWidth="1"/>
    <col min="4854" max="4854" width="11.7109375" style="2775" bestFit="1" customWidth="1"/>
    <col min="4855" max="4855" width="9.140625" style="2775"/>
    <col min="4856" max="4856" width="11.42578125" style="2775" customWidth="1"/>
    <col min="4857" max="4857" width="11.7109375" style="2775" bestFit="1" customWidth="1"/>
    <col min="4858" max="4859" width="10" style="2775" bestFit="1" customWidth="1"/>
    <col min="4860" max="4860" width="4.5703125" style="2775" customWidth="1"/>
    <col min="4861" max="4861" width="9.140625" style="2775"/>
    <col min="4862" max="4862" width="4" style="2775" bestFit="1" customWidth="1"/>
    <col min="4863" max="4863" width="15.28515625" style="2775" customWidth="1"/>
    <col min="4864" max="4864" width="9.140625" style="2775"/>
    <col min="4865" max="4865" width="11.7109375" style="2775" customWidth="1"/>
    <col min="4866" max="5102" width="9.140625" style="2775"/>
    <col min="5103" max="5103" width="8.140625" style="2775" customWidth="1"/>
    <col min="5104" max="5104" width="3.7109375" style="2775" customWidth="1"/>
    <col min="5105" max="5107" width="5.42578125" style="2775" customWidth="1"/>
    <col min="5108" max="5108" width="50.28515625" style="2775" customWidth="1"/>
    <col min="5109" max="5109" width="12.7109375" style="2775" customWidth="1"/>
    <col min="5110" max="5110" width="11.7109375" style="2775" bestFit="1" customWidth="1"/>
    <col min="5111" max="5111" width="9.140625" style="2775"/>
    <col min="5112" max="5112" width="11.42578125" style="2775" customWidth="1"/>
    <col min="5113" max="5113" width="11.7109375" style="2775" bestFit="1" customWidth="1"/>
    <col min="5114" max="5115" width="10" style="2775" bestFit="1" customWidth="1"/>
    <col min="5116" max="5116" width="4.5703125" style="2775" customWidth="1"/>
    <col min="5117" max="5117" width="9.140625" style="2775"/>
    <col min="5118" max="5118" width="4" style="2775" bestFit="1" customWidth="1"/>
    <col min="5119" max="5119" width="15.28515625" style="2775" customWidth="1"/>
    <col min="5120" max="5120" width="9.140625" style="2775"/>
    <col min="5121" max="5121" width="11.7109375" style="2775" customWidth="1"/>
    <col min="5122" max="5358" width="9.140625" style="2775"/>
    <col min="5359" max="5359" width="8.140625" style="2775" customWidth="1"/>
    <col min="5360" max="5360" width="3.7109375" style="2775" customWidth="1"/>
    <col min="5361" max="5363" width="5.42578125" style="2775" customWidth="1"/>
    <col min="5364" max="5364" width="50.28515625" style="2775" customWidth="1"/>
    <col min="5365" max="5365" width="12.7109375" style="2775" customWidth="1"/>
    <col min="5366" max="5366" width="11.7109375" style="2775" bestFit="1" customWidth="1"/>
    <col min="5367" max="5367" width="9.140625" style="2775"/>
    <col min="5368" max="5368" width="11.42578125" style="2775" customWidth="1"/>
    <col min="5369" max="5369" width="11.7109375" style="2775" bestFit="1" customWidth="1"/>
    <col min="5370" max="5371" width="10" style="2775" bestFit="1" customWidth="1"/>
    <col min="5372" max="5372" width="4.5703125" style="2775" customWidth="1"/>
    <col min="5373" max="5373" width="9.140625" style="2775"/>
    <col min="5374" max="5374" width="4" style="2775" bestFit="1" customWidth="1"/>
    <col min="5375" max="5375" width="15.28515625" style="2775" customWidth="1"/>
    <col min="5376" max="5376" width="9.140625" style="2775"/>
    <col min="5377" max="5377" width="11.7109375" style="2775" customWidth="1"/>
    <col min="5378" max="5614" width="9.140625" style="2775"/>
    <col min="5615" max="5615" width="8.140625" style="2775" customWidth="1"/>
    <col min="5616" max="5616" width="3.7109375" style="2775" customWidth="1"/>
    <col min="5617" max="5619" width="5.42578125" style="2775" customWidth="1"/>
    <col min="5620" max="5620" width="50.28515625" style="2775" customWidth="1"/>
    <col min="5621" max="5621" width="12.7109375" style="2775" customWidth="1"/>
    <col min="5622" max="5622" width="11.7109375" style="2775" bestFit="1" customWidth="1"/>
    <col min="5623" max="5623" width="9.140625" style="2775"/>
    <col min="5624" max="5624" width="11.42578125" style="2775" customWidth="1"/>
    <col min="5625" max="5625" width="11.7109375" style="2775" bestFit="1" customWidth="1"/>
    <col min="5626" max="5627" width="10" style="2775" bestFit="1" customWidth="1"/>
    <col min="5628" max="5628" width="4.5703125" style="2775" customWidth="1"/>
    <col min="5629" max="5629" width="9.140625" style="2775"/>
    <col min="5630" max="5630" width="4" style="2775" bestFit="1" customWidth="1"/>
    <col min="5631" max="5631" width="15.28515625" style="2775" customWidth="1"/>
    <col min="5632" max="5632" width="9.140625" style="2775"/>
    <col min="5633" max="5633" width="11.7109375" style="2775" customWidth="1"/>
    <col min="5634" max="5870" width="9.140625" style="2775"/>
    <col min="5871" max="5871" width="8.140625" style="2775" customWidth="1"/>
    <col min="5872" max="5872" width="3.7109375" style="2775" customWidth="1"/>
    <col min="5873" max="5875" width="5.42578125" style="2775" customWidth="1"/>
    <col min="5876" max="5876" width="50.28515625" style="2775" customWidth="1"/>
    <col min="5877" max="5877" width="12.7109375" style="2775" customWidth="1"/>
    <col min="5878" max="5878" width="11.7109375" style="2775" bestFit="1" customWidth="1"/>
    <col min="5879" max="5879" width="9.140625" style="2775"/>
    <col min="5880" max="5880" width="11.42578125" style="2775" customWidth="1"/>
    <col min="5881" max="5881" width="11.7109375" style="2775" bestFit="1" customWidth="1"/>
    <col min="5882" max="5883" width="10" style="2775" bestFit="1" customWidth="1"/>
    <col min="5884" max="5884" width="4.5703125" style="2775" customWidth="1"/>
    <col min="5885" max="5885" width="9.140625" style="2775"/>
    <col min="5886" max="5886" width="4" style="2775" bestFit="1" customWidth="1"/>
    <col min="5887" max="5887" width="15.28515625" style="2775" customWidth="1"/>
    <col min="5888" max="5888" width="9.140625" style="2775"/>
    <col min="5889" max="5889" width="11.7109375" style="2775" customWidth="1"/>
    <col min="5890" max="6126" width="9.140625" style="2775"/>
    <col min="6127" max="6127" width="8.140625" style="2775" customWidth="1"/>
    <col min="6128" max="6128" width="3.7109375" style="2775" customWidth="1"/>
    <col min="6129" max="6131" width="5.42578125" style="2775" customWidth="1"/>
    <col min="6132" max="6132" width="50.28515625" style="2775" customWidth="1"/>
    <col min="6133" max="6133" width="12.7109375" style="2775" customWidth="1"/>
    <col min="6134" max="6134" width="11.7109375" style="2775" bestFit="1" customWidth="1"/>
    <col min="6135" max="6135" width="9.140625" style="2775"/>
    <col min="6136" max="6136" width="11.42578125" style="2775" customWidth="1"/>
    <col min="6137" max="6137" width="11.7109375" style="2775" bestFit="1" customWidth="1"/>
    <col min="6138" max="6139" width="10" style="2775" bestFit="1" customWidth="1"/>
    <col min="6140" max="6140" width="4.5703125" style="2775" customWidth="1"/>
    <col min="6141" max="6141" width="9.140625" style="2775"/>
    <col min="6142" max="6142" width="4" style="2775" bestFit="1" customWidth="1"/>
    <col min="6143" max="6143" width="15.28515625" style="2775" customWidth="1"/>
    <col min="6144" max="6144" width="9.140625" style="2775"/>
    <col min="6145" max="6145" width="11.7109375" style="2775" customWidth="1"/>
    <col min="6146" max="6382" width="9.140625" style="2775"/>
    <col min="6383" max="6383" width="8.140625" style="2775" customWidth="1"/>
    <col min="6384" max="6384" width="3.7109375" style="2775" customWidth="1"/>
    <col min="6385" max="6387" width="5.42578125" style="2775" customWidth="1"/>
    <col min="6388" max="6388" width="50.28515625" style="2775" customWidth="1"/>
    <col min="6389" max="6389" width="12.7109375" style="2775" customWidth="1"/>
    <col min="6390" max="6390" width="11.7109375" style="2775" bestFit="1" customWidth="1"/>
    <col min="6391" max="6391" width="9.140625" style="2775"/>
    <col min="6392" max="6392" width="11.42578125" style="2775" customWidth="1"/>
    <col min="6393" max="6393" width="11.7109375" style="2775" bestFit="1" customWidth="1"/>
    <col min="6394" max="6395" width="10" style="2775" bestFit="1" customWidth="1"/>
    <col min="6396" max="6396" width="4.5703125" style="2775" customWidth="1"/>
    <col min="6397" max="6397" width="9.140625" style="2775"/>
    <col min="6398" max="6398" width="4" style="2775" bestFit="1" customWidth="1"/>
    <col min="6399" max="6399" width="15.28515625" style="2775" customWidth="1"/>
    <col min="6400" max="6400" width="9.140625" style="2775"/>
    <col min="6401" max="6401" width="11.7109375" style="2775" customWidth="1"/>
    <col min="6402" max="6638" width="9.140625" style="2775"/>
    <col min="6639" max="6639" width="8.140625" style="2775" customWidth="1"/>
    <col min="6640" max="6640" width="3.7109375" style="2775" customWidth="1"/>
    <col min="6641" max="6643" width="5.42578125" style="2775" customWidth="1"/>
    <col min="6644" max="6644" width="50.28515625" style="2775" customWidth="1"/>
    <col min="6645" max="6645" width="12.7109375" style="2775" customWidth="1"/>
    <col min="6646" max="6646" width="11.7109375" style="2775" bestFit="1" customWidth="1"/>
    <col min="6647" max="6647" width="9.140625" style="2775"/>
    <col min="6648" max="6648" width="11.42578125" style="2775" customWidth="1"/>
    <col min="6649" max="6649" width="11.7109375" style="2775" bestFit="1" customWidth="1"/>
    <col min="6650" max="6651" width="10" style="2775" bestFit="1" customWidth="1"/>
    <col min="6652" max="6652" width="4.5703125" style="2775" customWidth="1"/>
    <col min="6653" max="6653" width="9.140625" style="2775"/>
    <col min="6654" max="6654" width="4" style="2775" bestFit="1" customWidth="1"/>
    <col min="6655" max="6655" width="15.28515625" style="2775" customWidth="1"/>
    <col min="6656" max="6656" width="9.140625" style="2775"/>
    <col min="6657" max="6657" width="11.7109375" style="2775" customWidth="1"/>
    <col min="6658" max="6894" width="9.140625" style="2775"/>
    <col min="6895" max="6895" width="8.140625" style="2775" customWidth="1"/>
    <col min="6896" max="6896" width="3.7109375" style="2775" customWidth="1"/>
    <col min="6897" max="6899" width="5.42578125" style="2775" customWidth="1"/>
    <col min="6900" max="6900" width="50.28515625" style="2775" customWidth="1"/>
    <col min="6901" max="6901" width="12.7109375" style="2775" customWidth="1"/>
    <col min="6902" max="6902" width="11.7109375" style="2775" bestFit="1" customWidth="1"/>
    <col min="6903" max="6903" width="9.140625" style="2775"/>
    <col min="6904" max="6904" width="11.42578125" style="2775" customWidth="1"/>
    <col min="6905" max="6905" width="11.7109375" style="2775" bestFit="1" customWidth="1"/>
    <col min="6906" max="6907" width="10" style="2775" bestFit="1" customWidth="1"/>
    <col min="6908" max="6908" width="4.5703125" style="2775" customWidth="1"/>
    <col min="6909" max="6909" width="9.140625" style="2775"/>
    <col min="6910" max="6910" width="4" style="2775" bestFit="1" customWidth="1"/>
    <col min="6911" max="6911" width="15.28515625" style="2775" customWidth="1"/>
    <col min="6912" max="6912" width="9.140625" style="2775"/>
    <col min="6913" max="6913" width="11.7109375" style="2775" customWidth="1"/>
    <col min="6914" max="7150" width="9.140625" style="2775"/>
    <col min="7151" max="7151" width="8.140625" style="2775" customWidth="1"/>
    <col min="7152" max="7152" width="3.7109375" style="2775" customWidth="1"/>
    <col min="7153" max="7155" width="5.42578125" style="2775" customWidth="1"/>
    <col min="7156" max="7156" width="50.28515625" style="2775" customWidth="1"/>
    <col min="7157" max="7157" width="12.7109375" style="2775" customWidth="1"/>
    <col min="7158" max="7158" width="11.7109375" style="2775" bestFit="1" customWidth="1"/>
    <col min="7159" max="7159" width="9.140625" style="2775"/>
    <col min="7160" max="7160" width="11.42578125" style="2775" customWidth="1"/>
    <col min="7161" max="7161" width="11.7109375" style="2775" bestFit="1" customWidth="1"/>
    <col min="7162" max="7163" width="10" style="2775" bestFit="1" customWidth="1"/>
    <col min="7164" max="7164" width="4.5703125" style="2775" customWidth="1"/>
    <col min="7165" max="7165" width="9.140625" style="2775"/>
    <col min="7166" max="7166" width="4" style="2775" bestFit="1" customWidth="1"/>
    <col min="7167" max="7167" width="15.28515625" style="2775" customWidth="1"/>
    <col min="7168" max="7168" width="9.140625" style="2775"/>
    <col min="7169" max="7169" width="11.7109375" style="2775" customWidth="1"/>
    <col min="7170" max="7406" width="9.140625" style="2775"/>
    <col min="7407" max="7407" width="8.140625" style="2775" customWidth="1"/>
    <col min="7408" max="7408" width="3.7109375" style="2775" customWidth="1"/>
    <col min="7409" max="7411" width="5.42578125" style="2775" customWidth="1"/>
    <col min="7412" max="7412" width="50.28515625" style="2775" customWidth="1"/>
    <col min="7413" max="7413" width="12.7109375" style="2775" customWidth="1"/>
    <col min="7414" max="7414" width="11.7109375" style="2775" bestFit="1" customWidth="1"/>
    <col min="7415" max="7415" width="9.140625" style="2775"/>
    <col min="7416" max="7416" width="11.42578125" style="2775" customWidth="1"/>
    <col min="7417" max="7417" width="11.7109375" style="2775" bestFit="1" customWidth="1"/>
    <col min="7418" max="7419" width="10" style="2775" bestFit="1" customWidth="1"/>
    <col min="7420" max="7420" width="4.5703125" style="2775" customWidth="1"/>
    <col min="7421" max="7421" width="9.140625" style="2775"/>
    <col min="7422" max="7422" width="4" style="2775" bestFit="1" customWidth="1"/>
    <col min="7423" max="7423" width="15.28515625" style="2775" customWidth="1"/>
    <col min="7424" max="7424" width="9.140625" style="2775"/>
    <col min="7425" max="7425" width="11.7109375" style="2775" customWidth="1"/>
    <col min="7426" max="7662" width="9.140625" style="2775"/>
    <col min="7663" max="7663" width="8.140625" style="2775" customWidth="1"/>
    <col min="7664" max="7664" width="3.7109375" style="2775" customWidth="1"/>
    <col min="7665" max="7667" width="5.42578125" style="2775" customWidth="1"/>
    <col min="7668" max="7668" width="50.28515625" style="2775" customWidth="1"/>
    <col min="7669" max="7669" width="12.7109375" style="2775" customWidth="1"/>
    <col min="7670" max="7670" width="11.7109375" style="2775" bestFit="1" customWidth="1"/>
    <col min="7671" max="7671" width="9.140625" style="2775"/>
    <col min="7672" max="7672" width="11.42578125" style="2775" customWidth="1"/>
    <col min="7673" max="7673" width="11.7109375" style="2775" bestFit="1" customWidth="1"/>
    <col min="7674" max="7675" width="10" style="2775" bestFit="1" customWidth="1"/>
    <col min="7676" max="7676" width="4.5703125" style="2775" customWidth="1"/>
    <col min="7677" max="7677" width="9.140625" style="2775"/>
    <col min="7678" max="7678" width="4" style="2775" bestFit="1" customWidth="1"/>
    <col min="7679" max="7679" width="15.28515625" style="2775" customWidth="1"/>
    <col min="7680" max="7680" width="9.140625" style="2775"/>
    <col min="7681" max="7681" width="11.7109375" style="2775" customWidth="1"/>
    <col min="7682" max="7918" width="9.140625" style="2775"/>
    <col min="7919" max="7919" width="8.140625" style="2775" customWidth="1"/>
    <col min="7920" max="7920" width="3.7109375" style="2775" customWidth="1"/>
    <col min="7921" max="7923" width="5.42578125" style="2775" customWidth="1"/>
    <col min="7924" max="7924" width="50.28515625" style="2775" customWidth="1"/>
    <col min="7925" max="7925" width="12.7109375" style="2775" customWidth="1"/>
    <col min="7926" max="7926" width="11.7109375" style="2775" bestFit="1" customWidth="1"/>
    <col min="7927" max="7927" width="9.140625" style="2775"/>
    <col min="7928" max="7928" width="11.42578125" style="2775" customWidth="1"/>
    <col min="7929" max="7929" width="11.7109375" style="2775" bestFit="1" customWidth="1"/>
    <col min="7930" max="7931" width="10" style="2775" bestFit="1" customWidth="1"/>
    <col min="7932" max="7932" width="4.5703125" style="2775" customWidth="1"/>
    <col min="7933" max="7933" width="9.140625" style="2775"/>
    <col min="7934" max="7934" width="4" style="2775" bestFit="1" customWidth="1"/>
    <col min="7935" max="7935" width="15.28515625" style="2775" customWidth="1"/>
    <col min="7936" max="7936" width="9.140625" style="2775"/>
    <col min="7937" max="7937" width="11.7109375" style="2775" customWidth="1"/>
    <col min="7938" max="8174" width="9.140625" style="2775"/>
    <col min="8175" max="8175" width="8.140625" style="2775" customWidth="1"/>
    <col min="8176" max="8176" width="3.7109375" style="2775" customWidth="1"/>
    <col min="8177" max="8179" width="5.42578125" style="2775" customWidth="1"/>
    <col min="8180" max="8180" width="50.28515625" style="2775" customWidth="1"/>
    <col min="8181" max="8181" width="12.7109375" style="2775" customWidth="1"/>
    <col min="8182" max="8182" width="11.7109375" style="2775" bestFit="1" customWidth="1"/>
    <col min="8183" max="8183" width="9.140625" style="2775"/>
    <col min="8184" max="8184" width="11.42578125" style="2775" customWidth="1"/>
    <col min="8185" max="8185" width="11.7109375" style="2775" bestFit="1" customWidth="1"/>
    <col min="8186" max="8187" width="10" style="2775" bestFit="1" customWidth="1"/>
    <col min="8188" max="8188" width="4.5703125" style="2775" customWidth="1"/>
    <col min="8189" max="8189" width="9.140625" style="2775"/>
    <col min="8190" max="8190" width="4" style="2775" bestFit="1" customWidth="1"/>
    <col min="8191" max="8191" width="15.28515625" style="2775" customWidth="1"/>
    <col min="8192" max="8192" width="9.140625" style="2775"/>
    <col min="8193" max="8193" width="11.7109375" style="2775" customWidth="1"/>
    <col min="8194" max="8430" width="9.140625" style="2775"/>
    <col min="8431" max="8431" width="8.140625" style="2775" customWidth="1"/>
    <col min="8432" max="8432" width="3.7109375" style="2775" customWidth="1"/>
    <col min="8433" max="8435" width="5.42578125" style="2775" customWidth="1"/>
    <col min="8436" max="8436" width="50.28515625" style="2775" customWidth="1"/>
    <col min="8437" max="8437" width="12.7109375" style="2775" customWidth="1"/>
    <col min="8438" max="8438" width="11.7109375" style="2775" bestFit="1" customWidth="1"/>
    <col min="8439" max="8439" width="9.140625" style="2775"/>
    <col min="8440" max="8440" width="11.42578125" style="2775" customWidth="1"/>
    <col min="8441" max="8441" width="11.7109375" style="2775" bestFit="1" customWidth="1"/>
    <col min="8442" max="8443" width="10" style="2775" bestFit="1" customWidth="1"/>
    <col min="8444" max="8444" width="4.5703125" style="2775" customWidth="1"/>
    <col min="8445" max="8445" width="9.140625" style="2775"/>
    <col min="8446" max="8446" width="4" style="2775" bestFit="1" customWidth="1"/>
    <col min="8447" max="8447" width="15.28515625" style="2775" customWidth="1"/>
    <col min="8448" max="8448" width="9.140625" style="2775"/>
    <col min="8449" max="8449" width="11.7109375" style="2775" customWidth="1"/>
    <col min="8450" max="8686" width="9.140625" style="2775"/>
    <col min="8687" max="8687" width="8.140625" style="2775" customWidth="1"/>
    <col min="8688" max="8688" width="3.7109375" style="2775" customWidth="1"/>
    <col min="8689" max="8691" width="5.42578125" style="2775" customWidth="1"/>
    <col min="8692" max="8692" width="50.28515625" style="2775" customWidth="1"/>
    <col min="8693" max="8693" width="12.7109375" style="2775" customWidth="1"/>
    <col min="8694" max="8694" width="11.7109375" style="2775" bestFit="1" customWidth="1"/>
    <col min="8695" max="8695" width="9.140625" style="2775"/>
    <col min="8696" max="8696" width="11.42578125" style="2775" customWidth="1"/>
    <col min="8697" max="8697" width="11.7109375" style="2775" bestFit="1" customWidth="1"/>
    <col min="8698" max="8699" width="10" style="2775" bestFit="1" customWidth="1"/>
    <col min="8700" max="8700" width="4.5703125" style="2775" customWidth="1"/>
    <col min="8701" max="8701" width="9.140625" style="2775"/>
    <col min="8702" max="8702" width="4" style="2775" bestFit="1" customWidth="1"/>
    <col min="8703" max="8703" width="15.28515625" style="2775" customWidth="1"/>
    <col min="8704" max="8704" width="9.140625" style="2775"/>
    <col min="8705" max="8705" width="11.7109375" style="2775" customWidth="1"/>
    <col min="8706" max="8942" width="9.140625" style="2775"/>
    <col min="8943" max="8943" width="8.140625" style="2775" customWidth="1"/>
    <col min="8944" max="8944" width="3.7109375" style="2775" customWidth="1"/>
    <col min="8945" max="8947" width="5.42578125" style="2775" customWidth="1"/>
    <col min="8948" max="8948" width="50.28515625" style="2775" customWidth="1"/>
    <col min="8949" max="8949" width="12.7109375" style="2775" customWidth="1"/>
    <col min="8950" max="8950" width="11.7109375" style="2775" bestFit="1" customWidth="1"/>
    <col min="8951" max="8951" width="9.140625" style="2775"/>
    <col min="8952" max="8952" width="11.42578125" style="2775" customWidth="1"/>
    <col min="8953" max="8953" width="11.7109375" style="2775" bestFit="1" customWidth="1"/>
    <col min="8954" max="8955" width="10" style="2775" bestFit="1" customWidth="1"/>
    <col min="8956" max="8956" width="4.5703125" style="2775" customWidth="1"/>
    <col min="8957" max="8957" width="9.140625" style="2775"/>
    <col min="8958" max="8958" width="4" style="2775" bestFit="1" customWidth="1"/>
    <col min="8959" max="8959" width="15.28515625" style="2775" customWidth="1"/>
    <col min="8960" max="8960" width="9.140625" style="2775"/>
    <col min="8961" max="8961" width="11.7109375" style="2775" customWidth="1"/>
    <col min="8962" max="9198" width="9.140625" style="2775"/>
    <col min="9199" max="9199" width="8.140625" style="2775" customWidth="1"/>
    <col min="9200" max="9200" width="3.7109375" style="2775" customWidth="1"/>
    <col min="9201" max="9203" width="5.42578125" style="2775" customWidth="1"/>
    <col min="9204" max="9204" width="50.28515625" style="2775" customWidth="1"/>
    <col min="9205" max="9205" width="12.7109375" style="2775" customWidth="1"/>
    <col min="9206" max="9206" width="11.7109375" style="2775" bestFit="1" customWidth="1"/>
    <col min="9207" max="9207" width="9.140625" style="2775"/>
    <col min="9208" max="9208" width="11.42578125" style="2775" customWidth="1"/>
    <col min="9209" max="9209" width="11.7109375" style="2775" bestFit="1" customWidth="1"/>
    <col min="9210" max="9211" width="10" style="2775" bestFit="1" customWidth="1"/>
    <col min="9212" max="9212" width="4.5703125" style="2775" customWidth="1"/>
    <col min="9213" max="9213" width="9.140625" style="2775"/>
    <col min="9214" max="9214" width="4" style="2775" bestFit="1" customWidth="1"/>
    <col min="9215" max="9215" width="15.28515625" style="2775" customWidth="1"/>
    <col min="9216" max="9216" width="9.140625" style="2775"/>
    <col min="9217" max="9217" width="11.7109375" style="2775" customWidth="1"/>
    <col min="9218" max="9454" width="9.140625" style="2775"/>
    <col min="9455" max="9455" width="8.140625" style="2775" customWidth="1"/>
    <col min="9456" max="9456" width="3.7109375" style="2775" customWidth="1"/>
    <col min="9457" max="9459" width="5.42578125" style="2775" customWidth="1"/>
    <col min="9460" max="9460" width="50.28515625" style="2775" customWidth="1"/>
    <col min="9461" max="9461" width="12.7109375" style="2775" customWidth="1"/>
    <col min="9462" max="9462" width="11.7109375" style="2775" bestFit="1" customWidth="1"/>
    <col min="9463" max="9463" width="9.140625" style="2775"/>
    <col min="9464" max="9464" width="11.42578125" style="2775" customWidth="1"/>
    <col min="9465" max="9465" width="11.7109375" style="2775" bestFit="1" customWidth="1"/>
    <col min="9466" max="9467" width="10" style="2775" bestFit="1" customWidth="1"/>
    <col min="9468" max="9468" width="4.5703125" style="2775" customWidth="1"/>
    <col min="9469" max="9469" width="9.140625" style="2775"/>
    <col min="9470" max="9470" width="4" style="2775" bestFit="1" customWidth="1"/>
    <col min="9471" max="9471" width="15.28515625" style="2775" customWidth="1"/>
    <col min="9472" max="9472" width="9.140625" style="2775"/>
    <col min="9473" max="9473" width="11.7109375" style="2775" customWidth="1"/>
    <col min="9474" max="9710" width="9.140625" style="2775"/>
    <col min="9711" max="9711" width="8.140625" style="2775" customWidth="1"/>
    <col min="9712" max="9712" width="3.7109375" style="2775" customWidth="1"/>
    <col min="9713" max="9715" width="5.42578125" style="2775" customWidth="1"/>
    <col min="9716" max="9716" width="50.28515625" style="2775" customWidth="1"/>
    <col min="9717" max="9717" width="12.7109375" style="2775" customWidth="1"/>
    <col min="9718" max="9718" width="11.7109375" style="2775" bestFit="1" customWidth="1"/>
    <col min="9719" max="9719" width="9.140625" style="2775"/>
    <col min="9720" max="9720" width="11.42578125" style="2775" customWidth="1"/>
    <col min="9721" max="9721" width="11.7109375" style="2775" bestFit="1" customWidth="1"/>
    <col min="9722" max="9723" width="10" style="2775" bestFit="1" customWidth="1"/>
    <col min="9724" max="9724" width="4.5703125" style="2775" customWidth="1"/>
    <col min="9725" max="9725" width="9.140625" style="2775"/>
    <col min="9726" max="9726" width="4" style="2775" bestFit="1" customWidth="1"/>
    <col min="9727" max="9727" width="15.28515625" style="2775" customWidth="1"/>
    <col min="9728" max="9728" width="9.140625" style="2775"/>
    <col min="9729" max="9729" width="11.7109375" style="2775" customWidth="1"/>
    <col min="9730" max="9966" width="9.140625" style="2775"/>
    <col min="9967" max="9967" width="8.140625" style="2775" customWidth="1"/>
    <col min="9968" max="9968" width="3.7109375" style="2775" customWidth="1"/>
    <col min="9969" max="9971" width="5.42578125" style="2775" customWidth="1"/>
    <col min="9972" max="9972" width="50.28515625" style="2775" customWidth="1"/>
    <col min="9973" max="9973" width="12.7109375" style="2775" customWidth="1"/>
    <col min="9974" max="9974" width="11.7109375" style="2775" bestFit="1" customWidth="1"/>
    <col min="9975" max="9975" width="9.140625" style="2775"/>
    <col min="9976" max="9976" width="11.42578125" style="2775" customWidth="1"/>
    <col min="9977" max="9977" width="11.7109375" style="2775" bestFit="1" customWidth="1"/>
    <col min="9978" max="9979" width="10" style="2775" bestFit="1" customWidth="1"/>
    <col min="9980" max="9980" width="4.5703125" style="2775" customWidth="1"/>
    <col min="9981" max="9981" width="9.140625" style="2775"/>
    <col min="9982" max="9982" width="4" style="2775" bestFit="1" customWidth="1"/>
    <col min="9983" max="9983" width="15.28515625" style="2775" customWidth="1"/>
    <col min="9984" max="9984" width="9.140625" style="2775"/>
    <col min="9985" max="9985" width="11.7109375" style="2775" customWidth="1"/>
    <col min="9986" max="10222" width="9.140625" style="2775"/>
    <col min="10223" max="10223" width="8.140625" style="2775" customWidth="1"/>
    <col min="10224" max="10224" width="3.7109375" style="2775" customWidth="1"/>
    <col min="10225" max="10227" width="5.42578125" style="2775" customWidth="1"/>
    <col min="10228" max="10228" width="50.28515625" style="2775" customWidth="1"/>
    <col min="10229" max="10229" width="12.7109375" style="2775" customWidth="1"/>
    <col min="10230" max="10230" width="11.7109375" style="2775" bestFit="1" customWidth="1"/>
    <col min="10231" max="10231" width="9.140625" style="2775"/>
    <col min="10232" max="10232" width="11.42578125" style="2775" customWidth="1"/>
    <col min="10233" max="10233" width="11.7109375" style="2775" bestFit="1" customWidth="1"/>
    <col min="10234" max="10235" width="10" style="2775" bestFit="1" customWidth="1"/>
    <col min="10236" max="10236" width="4.5703125" style="2775" customWidth="1"/>
    <col min="10237" max="10237" width="9.140625" style="2775"/>
    <col min="10238" max="10238" width="4" style="2775" bestFit="1" customWidth="1"/>
    <col min="10239" max="10239" width="15.28515625" style="2775" customWidth="1"/>
    <col min="10240" max="10240" width="9.140625" style="2775"/>
    <col min="10241" max="10241" width="11.7109375" style="2775" customWidth="1"/>
    <col min="10242" max="10478" width="9.140625" style="2775"/>
    <col min="10479" max="10479" width="8.140625" style="2775" customWidth="1"/>
    <col min="10480" max="10480" width="3.7109375" style="2775" customWidth="1"/>
    <col min="10481" max="10483" width="5.42578125" style="2775" customWidth="1"/>
    <col min="10484" max="10484" width="50.28515625" style="2775" customWidth="1"/>
    <col min="10485" max="10485" width="12.7109375" style="2775" customWidth="1"/>
    <col min="10486" max="10486" width="11.7109375" style="2775" bestFit="1" customWidth="1"/>
    <col min="10487" max="10487" width="9.140625" style="2775"/>
    <col min="10488" max="10488" width="11.42578125" style="2775" customWidth="1"/>
    <col min="10489" max="10489" width="11.7109375" style="2775" bestFit="1" customWidth="1"/>
    <col min="10490" max="10491" width="10" style="2775" bestFit="1" customWidth="1"/>
    <col min="10492" max="10492" width="4.5703125" style="2775" customWidth="1"/>
    <col min="10493" max="10493" width="9.140625" style="2775"/>
    <col min="10494" max="10494" width="4" style="2775" bestFit="1" customWidth="1"/>
    <col min="10495" max="10495" width="15.28515625" style="2775" customWidth="1"/>
    <col min="10496" max="10496" width="9.140625" style="2775"/>
    <col min="10497" max="10497" width="11.7109375" style="2775" customWidth="1"/>
    <col min="10498" max="10734" width="9.140625" style="2775"/>
    <col min="10735" max="10735" width="8.140625" style="2775" customWidth="1"/>
    <col min="10736" max="10736" width="3.7109375" style="2775" customWidth="1"/>
    <col min="10737" max="10739" width="5.42578125" style="2775" customWidth="1"/>
    <col min="10740" max="10740" width="50.28515625" style="2775" customWidth="1"/>
    <col min="10741" max="10741" width="12.7109375" style="2775" customWidth="1"/>
    <col min="10742" max="10742" width="11.7109375" style="2775" bestFit="1" customWidth="1"/>
    <col min="10743" max="10743" width="9.140625" style="2775"/>
    <col min="10744" max="10744" width="11.42578125" style="2775" customWidth="1"/>
    <col min="10745" max="10745" width="11.7109375" style="2775" bestFit="1" customWidth="1"/>
    <col min="10746" max="10747" width="10" style="2775" bestFit="1" customWidth="1"/>
    <col min="10748" max="10748" width="4.5703125" style="2775" customWidth="1"/>
    <col min="10749" max="10749" width="9.140625" style="2775"/>
    <col min="10750" max="10750" width="4" style="2775" bestFit="1" customWidth="1"/>
    <col min="10751" max="10751" width="15.28515625" style="2775" customWidth="1"/>
    <col min="10752" max="10752" width="9.140625" style="2775"/>
    <col min="10753" max="10753" width="11.7109375" style="2775" customWidth="1"/>
    <col min="10754" max="10990" width="9.140625" style="2775"/>
    <col min="10991" max="10991" width="8.140625" style="2775" customWidth="1"/>
    <col min="10992" max="10992" width="3.7109375" style="2775" customWidth="1"/>
    <col min="10993" max="10995" width="5.42578125" style="2775" customWidth="1"/>
    <col min="10996" max="10996" width="50.28515625" style="2775" customWidth="1"/>
    <col min="10997" max="10997" width="12.7109375" style="2775" customWidth="1"/>
    <col min="10998" max="10998" width="11.7109375" style="2775" bestFit="1" customWidth="1"/>
    <col min="10999" max="10999" width="9.140625" style="2775"/>
    <col min="11000" max="11000" width="11.42578125" style="2775" customWidth="1"/>
    <col min="11001" max="11001" width="11.7109375" style="2775" bestFit="1" customWidth="1"/>
    <col min="11002" max="11003" width="10" style="2775" bestFit="1" customWidth="1"/>
    <col min="11004" max="11004" width="4.5703125" style="2775" customWidth="1"/>
    <col min="11005" max="11005" width="9.140625" style="2775"/>
    <col min="11006" max="11006" width="4" style="2775" bestFit="1" customWidth="1"/>
    <col min="11007" max="11007" width="15.28515625" style="2775" customWidth="1"/>
    <col min="11008" max="11008" width="9.140625" style="2775"/>
    <col min="11009" max="11009" width="11.7109375" style="2775" customWidth="1"/>
    <col min="11010" max="11246" width="9.140625" style="2775"/>
    <col min="11247" max="11247" width="8.140625" style="2775" customWidth="1"/>
    <col min="11248" max="11248" width="3.7109375" style="2775" customWidth="1"/>
    <col min="11249" max="11251" width="5.42578125" style="2775" customWidth="1"/>
    <col min="11252" max="11252" width="50.28515625" style="2775" customWidth="1"/>
    <col min="11253" max="11253" width="12.7109375" style="2775" customWidth="1"/>
    <col min="11254" max="11254" width="11.7109375" style="2775" bestFit="1" customWidth="1"/>
    <col min="11255" max="11255" width="9.140625" style="2775"/>
    <col min="11256" max="11256" width="11.42578125" style="2775" customWidth="1"/>
    <col min="11257" max="11257" width="11.7109375" style="2775" bestFit="1" customWidth="1"/>
    <col min="11258" max="11259" width="10" style="2775" bestFit="1" customWidth="1"/>
    <col min="11260" max="11260" width="4.5703125" style="2775" customWidth="1"/>
    <col min="11261" max="11261" width="9.140625" style="2775"/>
    <col min="11262" max="11262" width="4" style="2775" bestFit="1" customWidth="1"/>
    <col min="11263" max="11263" width="15.28515625" style="2775" customWidth="1"/>
    <col min="11264" max="11264" width="9.140625" style="2775"/>
    <col min="11265" max="11265" width="11.7109375" style="2775" customWidth="1"/>
    <col min="11266" max="11502" width="9.140625" style="2775"/>
    <col min="11503" max="11503" width="8.140625" style="2775" customWidth="1"/>
    <col min="11504" max="11504" width="3.7109375" style="2775" customWidth="1"/>
    <col min="11505" max="11507" width="5.42578125" style="2775" customWidth="1"/>
    <col min="11508" max="11508" width="50.28515625" style="2775" customWidth="1"/>
    <col min="11509" max="11509" width="12.7109375" style="2775" customWidth="1"/>
    <col min="11510" max="11510" width="11.7109375" style="2775" bestFit="1" customWidth="1"/>
    <col min="11511" max="11511" width="9.140625" style="2775"/>
    <col min="11512" max="11512" width="11.42578125" style="2775" customWidth="1"/>
    <col min="11513" max="11513" width="11.7109375" style="2775" bestFit="1" customWidth="1"/>
    <col min="11514" max="11515" width="10" style="2775" bestFit="1" customWidth="1"/>
    <col min="11516" max="11516" width="4.5703125" style="2775" customWidth="1"/>
    <col min="11517" max="11517" width="9.140625" style="2775"/>
    <col min="11518" max="11518" width="4" style="2775" bestFit="1" customWidth="1"/>
    <col min="11519" max="11519" width="15.28515625" style="2775" customWidth="1"/>
    <col min="11520" max="11520" width="9.140625" style="2775"/>
    <col min="11521" max="11521" width="11.7109375" style="2775" customWidth="1"/>
    <col min="11522" max="11758" width="9.140625" style="2775"/>
    <col min="11759" max="11759" width="8.140625" style="2775" customWidth="1"/>
    <col min="11760" max="11760" width="3.7109375" style="2775" customWidth="1"/>
    <col min="11761" max="11763" width="5.42578125" style="2775" customWidth="1"/>
    <col min="11764" max="11764" width="50.28515625" style="2775" customWidth="1"/>
    <col min="11765" max="11765" width="12.7109375" style="2775" customWidth="1"/>
    <col min="11766" max="11766" width="11.7109375" style="2775" bestFit="1" customWidth="1"/>
    <col min="11767" max="11767" width="9.140625" style="2775"/>
    <col min="11768" max="11768" width="11.42578125" style="2775" customWidth="1"/>
    <col min="11769" max="11769" width="11.7109375" style="2775" bestFit="1" customWidth="1"/>
    <col min="11770" max="11771" width="10" style="2775" bestFit="1" customWidth="1"/>
    <col min="11772" max="11772" width="4.5703125" style="2775" customWidth="1"/>
    <col min="11773" max="11773" width="9.140625" style="2775"/>
    <col min="11774" max="11774" width="4" style="2775" bestFit="1" customWidth="1"/>
    <col min="11775" max="11775" width="15.28515625" style="2775" customWidth="1"/>
    <col min="11776" max="11776" width="9.140625" style="2775"/>
    <col min="11777" max="11777" width="11.7109375" style="2775" customWidth="1"/>
    <col min="11778" max="12014" width="9.140625" style="2775"/>
    <col min="12015" max="12015" width="8.140625" style="2775" customWidth="1"/>
    <col min="12016" max="12016" width="3.7109375" style="2775" customWidth="1"/>
    <col min="12017" max="12019" width="5.42578125" style="2775" customWidth="1"/>
    <col min="12020" max="12020" width="50.28515625" style="2775" customWidth="1"/>
    <col min="12021" max="12021" width="12.7109375" style="2775" customWidth="1"/>
    <col min="12022" max="12022" width="11.7109375" style="2775" bestFit="1" customWidth="1"/>
    <col min="12023" max="12023" width="9.140625" style="2775"/>
    <col min="12024" max="12024" width="11.42578125" style="2775" customWidth="1"/>
    <col min="12025" max="12025" width="11.7109375" style="2775" bestFit="1" customWidth="1"/>
    <col min="12026" max="12027" width="10" style="2775" bestFit="1" customWidth="1"/>
    <col min="12028" max="12028" width="4.5703125" style="2775" customWidth="1"/>
    <col min="12029" max="12029" width="9.140625" style="2775"/>
    <col min="12030" max="12030" width="4" style="2775" bestFit="1" customWidth="1"/>
    <col min="12031" max="12031" width="15.28515625" style="2775" customWidth="1"/>
    <col min="12032" max="12032" width="9.140625" style="2775"/>
    <col min="12033" max="12033" width="11.7109375" style="2775" customWidth="1"/>
    <col min="12034" max="12270" width="9.140625" style="2775"/>
    <col min="12271" max="12271" width="8.140625" style="2775" customWidth="1"/>
    <col min="12272" max="12272" width="3.7109375" style="2775" customWidth="1"/>
    <col min="12273" max="12275" width="5.42578125" style="2775" customWidth="1"/>
    <col min="12276" max="12276" width="50.28515625" style="2775" customWidth="1"/>
    <col min="12277" max="12277" width="12.7109375" style="2775" customWidth="1"/>
    <col min="12278" max="12278" width="11.7109375" style="2775" bestFit="1" customWidth="1"/>
    <col min="12279" max="12279" width="9.140625" style="2775"/>
    <col min="12280" max="12280" width="11.42578125" style="2775" customWidth="1"/>
    <col min="12281" max="12281" width="11.7109375" style="2775" bestFit="1" customWidth="1"/>
    <col min="12282" max="12283" width="10" style="2775" bestFit="1" customWidth="1"/>
    <col min="12284" max="12284" width="4.5703125" style="2775" customWidth="1"/>
    <col min="12285" max="12285" width="9.140625" style="2775"/>
    <col min="12286" max="12286" width="4" style="2775" bestFit="1" customWidth="1"/>
    <col min="12287" max="12287" width="15.28515625" style="2775" customWidth="1"/>
    <col min="12288" max="12288" width="9.140625" style="2775"/>
    <col min="12289" max="12289" width="11.7109375" style="2775" customWidth="1"/>
    <col min="12290" max="12526" width="9.140625" style="2775"/>
    <col min="12527" max="12527" width="8.140625" style="2775" customWidth="1"/>
    <col min="12528" max="12528" width="3.7109375" style="2775" customWidth="1"/>
    <col min="12529" max="12531" width="5.42578125" style="2775" customWidth="1"/>
    <col min="12532" max="12532" width="50.28515625" style="2775" customWidth="1"/>
    <col min="12533" max="12533" width="12.7109375" style="2775" customWidth="1"/>
    <col min="12534" max="12534" width="11.7109375" style="2775" bestFit="1" customWidth="1"/>
    <col min="12535" max="12535" width="9.140625" style="2775"/>
    <col min="12536" max="12536" width="11.42578125" style="2775" customWidth="1"/>
    <col min="12537" max="12537" width="11.7109375" style="2775" bestFit="1" customWidth="1"/>
    <col min="12538" max="12539" width="10" style="2775" bestFit="1" customWidth="1"/>
    <col min="12540" max="12540" width="4.5703125" style="2775" customWidth="1"/>
    <col min="12541" max="12541" width="9.140625" style="2775"/>
    <col min="12542" max="12542" width="4" style="2775" bestFit="1" customWidth="1"/>
    <col min="12543" max="12543" width="15.28515625" style="2775" customWidth="1"/>
    <col min="12544" max="12544" width="9.140625" style="2775"/>
    <col min="12545" max="12545" width="11.7109375" style="2775" customWidth="1"/>
    <col min="12546" max="12782" width="9.140625" style="2775"/>
    <col min="12783" max="12783" width="8.140625" style="2775" customWidth="1"/>
    <col min="12784" max="12784" width="3.7109375" style="2775" customWidth="1"/>
    <col min="12785" max="12787" width="5.42578125" style="2775" customWidth="1"/>
    <col min="12788" max="12788" width="50.28515625" style="2775" customWidth="1"/>
    <col min="12789" max="12789" width="12.7109375" style="2775" customWidth="1"/>
    <col min="12790" max="12790" width="11.7109375" style="2775" bestFit="1" customWidth="1"/>
    <col min="12791" max="12791" width="9.140625" style="2775"/>
    <col min="12792" max="12792" width="11.42578125" style="2775" customWidth="1"/>
    <col min="12793" max="12793" width="11.7109375" style="2775" bestFit="1" customWidth="1"/>
    <col min="12794" max="12795" width="10" style="2775" bestFit="1" customWidth="1"/>
    <col min="12796" max="12796" width="4.5703125" style="2775" customWidth="1"/>
    <col min="12797" max="12797" width="9.140625" style="2775"/>
    <col min="12798" max="12798" width="4" style="2775" bestFit="1" customWidth="1"/>
    <col min="12799" max="12799" width="15.28515625" style="2775" customWidth="1"/>
    <col min="12800" max="12800" width="9.140625" style="2775"/>
    <col min="12801" max="12801" width="11.7109375" style="2775" customWidth="1"/>
    <col min="12802" max="13038" width="9.140625" style="2775"/>
    <col min="13039" max="13039" width="8.140625" style="2775" customWidth="1"/>
    <col min="13040" max="13040" width="3.7109375" style="2775" customWidth="1"/>
    <col min="13041" max="13043" width="5.42578125" style="2775" customWidth="1"/>
    <col min="13044" max="13044" width="50.28515625" style="2775" customWidth="1"/>
    <col min="13045" max="13045" width="12.7109375" style="2775" customWidth="1"/>
    <col min="13046" max="13046" width="11.7109375" style="2775" bestFit="1" customWidth="1"/>
    <col min="13047" max="13047" width="9.140625" style="2775"/>
    <col min="13048" max="13048" width="11.42578125" style="2775" customWidth="1"/>
    <col min="13049" max="13049" width="11.7109375" style="2775" bestFit="1" customWidth="1"/>
    <col min="13050" max="13051" width="10" style="2775" bestFit="1" customWidth="1"/>
    <col min="13052" max="13052" width="4.5703125" style="2775" customWidth="1"/>
    <col min="13053" max="13053" width="9.140625" style="2775"/>
    <col min="13054" max="13054" width="4" style="2775" bestFit="1" customWidth="1"/>
    <col min="13055" max="13055" width="15.28515625" style="2775" customWidth="1"/>
    <col min="13056" max="13056" width="9.140625" style="2775"/>
    <col min="13057" max="13057" width="11.7109375" style="2775" customWidth="1"/>
    <col min="13058" max="13294" width="9.140625" style="2775"/>
    <col min="13295" max="13295" width="8.140625" style="2775" customWidth="1"/>
    <col min="13296" max="13296" width="3.7109375" style="2775" customWidth="1"/>
    <col min="13297" max="13299" width="5.42578125" style="2775" customWidth="1"/>
    <col min="13300" max="13300" width="50.28515625" style="2775" customWidth="1"/>
    <col min="13301" max="13301" width="12.7109375" style="2775" customWidth="1"/>
    <col min="13302" max="13302" width="11.7109375" style="2775" bestFit="1" customWidth="1"/>
    <col min="13303" max="13303" width="9.140625" style="2775"/>
    <col min="13304" max="13304" width="11.42578125" style="2775" customWidth="1"/>
    <col min="13305" max="13305" width="11.7109375" style="2775" bestFit="1" customWidth="1"/>
    <col min="13306" max="13307" width="10" style="2775" bestFit="1" customWidth="1"/>
    <col min="13308" max="13308" width="4.5703125" style="2775" customWidth="1"/>
    <col min="13309" max="13309" width="9.140625" style="2775"/>
    <col min="13310" max="13310" width="4" style="2775" bestFit="1" customWidth="1"/>
    <col min="13311" max="13311" width="15.28515625" style="2775" customWidth="1"/>
    <col min="13312" max="13312" width="9.140625" style="2775"/>
    <col min="13313" max="13313" width="11.7109375" style="2775" customWidth="1"/>
    <col min="13314" max="13550" width="9.140625" style="2775"/>
    <col min="13551" max="13551" width="8.140625" style="2775" customWidth="1"/>
    <col min="13552" max="13552" width="3.7109375" style="2775" customWidth="1"/>
    <col min="13553" max="13555" width="5.42578125" style="2775" customWidth="1"/>
    <col min="13556" max="13556" width="50.28515625" style="2775" customWidth="1"/>
    <col min="13557" max="13557" width="12.7109375" style="2775" customWidth="1"/>
    <col min="13558" max="13558" width="11.7109375" style="2775" bestFit="1" customWidth="1"/>
    <col min="13559" max="13559" width="9.140625" style="2775"/>
    <col min="13560" max="13560" width="11.42578125" style="2775" customWidth="1"/>
    <col min="13561" max="13561" width="11.7109375" style="2775" bestFit="1" customWidth="1"/>
    <col min="13562" max="13563" width="10" style="2775" bestFit="1" customWidth="1"/>
    <col min="13564" max="13564" width="4.5703125" style="2775" customWidth="1"/>
    <col min="13565" max="13565" width="9.140625" style="2775"/>
    <col min="13566" max="13566" width="4" style="2775" bestFit="1" customWidth="1"/>
    <col min="13567" max="13567" width="15.28515625" style="2775" customWidth="1"/>
    <col min="13568" max="13568" width="9.140625" style="2775"/>
    <col min="13569" max="13569" width="11.7109375" style="2775" customWidth="1"/>
    <col min="13570" max="13806" width="9.140625" style="2775"/>
    <col min="13807" max="13807" width="8.140625" style="2775" customWidth="1"/>
    <col min="13808" max="13808" width="3.7109375" style="2775" customWidth="1"/>
    <col min="13809" max="13811" width="5.42578125" style="2775" customWidth="1"/>
    <col min="13812" max="13812" width="50.28515625" style="2775" customWidth="1"/>
    <col min="13813" max="13813" width="12.7109375" style="2775" customWidth="1"/>
    <col min="13814" max="13814" width="11.7109375" style="2775" bestFit="1" customWidth="1"/>
    <col min="13815" max="13815" width="9.140625" style="2775"/>
    <col min="13816" max="13816" width="11.42578125" style="2775" customWidth="1"/>
    <col min="13817" max="13817" width="11.7109375" style="2775" bestFit="1" customWidth="1"/>
    <col min="13818" max="13819" width="10" style="2775" bestFit="1" customWidth="1"/>
    <col min="13820" max="13820" width="4.5703125" style="2775" customWidth="1"/>
    <col min="13821" max="13821" width="9.140625" style="2775"/>
    <col min="13822" max="13822" width="4" style="2775" bestFit="1" customWidth="1"/>
    <col min="13823" max="13823" width="15.28515625" style="2775" customWidth="1"/>
    <col min="13824" max="13824" width="9.140625" style="2775"/>
    <col min="13825" max="13825" width="11.7109375" style="2775" customWidth="1"/>
    <col min="13826" max="14062" width="9.140625" style="2775"/>
    <col min="14063" max="14063" width="8.140625" style="2775" customWidth="1"/>
    <col min="14064" max="14064" width="3.7109375" style="2775" customWidth="1"/>
    <col min="14065" max="14067" width="5.42578125" style="2775" customWidth="1"/>
    <col min="14068" max="14068" width="50.28515625" style="2775" customWidth="1"/>
    <col min="14069" max="14069" width="12.7109375" style="2775" customWidth="1"/>
    <col min="14070" max="14070" width="11.7109375" style="2775" bestFit="1" customWidth="1"/>
    <col min="14071" max="14071" width="9.140625" style="2775"/>
    <col min="14072" max="14072" width="11.42578125" style="2775" customWidth="1"/>
    <col min="14073" max="14073" width="11.7109375" style="2775" bestFit="1" customWidth="1"/>
    <col min="14074" max="14075" width="10" style="2775" bestFit="1" customWidth="1"/>
    <col min="14076" max="14076" width="4.5703125" style="2775" customWidth="1"/>
    <col min="14077" max="14077" width="9.140625" style="2775"/>
    <col min="14078" max="14078" width="4" style="2775" bestFit="1" customWidth="1"/>
    <col min="14079" max="14079" width="15.28515625" style="2775" customWidth="1"/>
    <col min="14080" max="14080" width="9.140625" style="2775"/>
    <col min="14081" max="14081" width="11.7109375" style="2775" customWidth="1"/>
    <col min="14082" max="14318" width="9.140625" style="2775"/>
    <col min="14319" max="14319" width="8.140625" style="2775" customWidth="1"/>
    <col min="14320" max="14320" width="3.7109375" style="2775" customWidth="1"/>
    <col min="14321" max="14323" width="5.42578125" style="2775" customWidth="1"/>
    <col min="14324" max="14324" width="50.28515625" style="2775" customWidth="1"/>
    <col min="14325" max="14325" width="12.7109375" style="2775" customWidth="1"/>
    <col min="14326" max="14326" width="11.7109375" style="2775" bestFit="1" customWidth="1"/>
    <col min="14327" max="14327" width="9.140625" style="2775"/>
    <col min="14328" max="14328" width="11.42578125" style="2775" customWidth="1"/>
    <col min="14329" max="14329" width="11.7109375" style="2775" bestFit="1" customWidth="1"/>
    <col min="14330" max="14331" width="10" style="2775" bestFit="1" customWidth="1"/>
    <col min="14332" max="14332" width="4.5703125" style="2775" customWidth="1"/>
    <col min="14333" max="14333" width="9.140625" style="2775"/>
    <col min="14334" max="14334" width="4" style="2775" bestFit="1" customWidth="1"/>
    <col min="14335" max="14335" width="15.28515625" style="2775" customWidth="1"/>
    <col min="14336" max="14336" width="9.140625" style="2775"/>
    <col min="14337" max="14337" width="11.7109375" style="2775" customWidth="1"/>
    <col min="14338" max="14574" width="9.140625" style="2775"/>
    <col min="14575" max="14575" width="8.140625" style="2775" customWidth="1"/>
    <col min="14576" max="14576" width="3.7109375" style="2775" customWidth="1"/>
    <col min="14577" max="14579" width="5.42578125" style="2775" customWidth="1"/>
    <col min="14580" max="14580" width="50.28515625" style="2775" customWidth="1"/>
    <col min="14581" max="14581" width="12.7109375" style="2775" customWidth="1"/>
    <col min="14582" max="14582" width="11.7109375" style="2775" bestFit="1" customWidth="1"/>
    <col min="14583" max="14583" width="9.140625" style="2775"/>
    <col min="14584" max="14584" width="11.42578125" style="2775" customWidth="1"/>
    <col min="14585" max="14585" width="11.7109375" style="2775" bestFit="1" customWidth="1"/>
    <col min="14586" max="14587" width="10" style="2775" bestFit="1" customWidth="1"/>
    <col min="14588" max="14588" width="4.5703125" style="2775" customWidth="1"/>
    <col min="14589" max="14589" width="9.140625" style="2775"/>
    <col min="14590" max="14590" width="4" style="2775" bestFit="1" customWidth="1"/>
    <col min="14591" max="14591" width="15.28515625" style="2775" customWidth="1"/>
    <col min="14592" max="14592" width="9.140625" style="2775"/>
    <col min="14593" max="14593" width="11.7109375" style="2775" customWidth="1"/>
    <col min="14594" max="14830" width="9.140625" style="2775"/>
    <col min="14831" max="14831" width="8.140625" style="2775" customWidth="1"/>
    <col min="14832" max="14832" width="3.7109375" style="2775" customWidth="1"/>
    <col min="14833" max="14835" width="5.42578125" style="2775" customWidth="1"/>
    <col min="14836" max="14836" width="50.28515625" style="2775" customWidth="1"/>
    <col min="14837" max="14837" width="12.7109375" style="2775" customWidth="1"/>
    <col min="14838" max="14838" width="11.7109375" style="2775" bestFit="1" customWidth="1"/>
    <col min="14839" max="14839" width="9.140625" style="2775"/>
    <col min="14840" max="14840" width="11.42578125" style="2775" customWidth="1"/>
    <col min="14841" max="14841" width="11.7109375" style="2775" bestFit="1" customWidth="1"/>
    <col min="14842" max="14843" width="10" style="2775" bestFit="1" customWidth="1"/>
    <col min="14844" max="14844" width="4.5703125" style="2775" customWidth="1"/>
    <col min="14845" max="14845" width="9.140625" style="2775"/>
    <col min="14846" max="14846" width="4" style="2775" bestFit="1" customWidth="1"/>
    <col min="14847" max="14847" width="15.28515625" style="2775" customWidth="1"/>
    <col min="14848" max="14848" width="9.140625" style="2775"/>
    <col min="14849" max="14849" width="11.7109375" style="2775" customWidth="1"/>
    <col min="14850" max="15086" width="9.140625" style="2775"/>
    <col min="15087" max="15087" width="8.140625" style="2775" customWidth="1"/>
    <col min="15088" max="15088" width="3.7109375" style="2775" customWidth="1"/>
    <col min="15089" max="15091" width="5.42578125" style="2775" customWidth="1"/>
    <col min="15092" max="15092" width="50.28515625" style="2775" customWidth="1"/>
    <col min="15093" max="15093" width="12.7109375" style="2775" customWidth="1"/>
    <col min="15094" max="15094" width="11.7109375" style="2775" bestFit="1" customWidth="1"/>
    <col min="15095" max="15095" width="9.140625" style="2775"/>
    <col min="15096" max="15096" width="11.42578125" style="2775" customWidth="1"/>
    <col min="15097" max="15097" width="11.7109375" style="2775" bestFit="1" customWidth="1"/>
    <col min="15098" max="15099" width="10" style="2775" bestFit="1" customWidth="1"/>
    <col min="15100" max="15100" width="4.5703125" style="2775" customWidth="1"/>
    <col min="15101" max="15101" width="9.140625" style="2775"/>
    <col min="15102" max="15102" width="4" style="2775" bestFit="1" customWidth="1"/>
    <col min="15103" max="15103" width="15.28515625" style="2775" customWidth="1"/>
    <col min="15104" max="15104" width="9.140625" style="2775"/>
    <col min="15105" max="15105" width="11.7109375" style="2775" customWidth="1"/>
    <col min="15106" max="15342" width="9.140625" style="2775"/>
    <col min="15343" max="15343" width="8.140625" style="2775" customWidth="1"/>
    <col min="15344" max="15344" width="3.7109375" style="2775" customWidth="1"/>
    <col min="15345" max="15347" width="5.42578125" style="2775" customWidth="1"/>
    <col min="15348" max="15348" width="50.28515625" style="2775" customWidth="1"/>
    <col min="15349" max="15349" width="12.7109375" style="2775" customWidth="1"/>
    <col min="15350" max="15350" width="11.7109375" style="2775" bestFit="1" customWidth="1"/>
    <col min="15351" max="15351" width="9.140625" style="2775"/>
    <col min="15352" max="15352" width="11.42578125" style="2775" customWidth="1"/>
    <col min="15353" max="15353" width="11.7109375" style="2775" bestFit="1" customWidth="1"/>
    <col min="15354" max="15355" width="10" style="2775" bestFit="1" customWidth="1"/>
    <col min="15356" max="15356" width="4.5703125" style="2775" customWidth="1"/>
    <col min="15357" max="15357" width="9.140625" style="2775"/>
    <col min="15358" max="15358" width="4" style="2775" bestFit="1" customWidth="1"/>
    <col min="15359" max="15359" width="15.28515625" style="2775" customWidth="1"/>
    <col min="15360" max="15360" width="9.140625" style="2775"/>
    <col min="15361" max="15361" width="11.7109375" style="2775" customWidth="1"/>
    <col min="15362" max="15598" width="9.140625" style="2775"/>
    <col min="15599" max="15599" width="8.140625" style="2775" customWidth="1"/>
    <col min="15600" max="15600" width="3.7109375" style="2775" customWidth="1"/>
    <col min="15601" max="15603" width="5.42578125" style="2775" customWidth="1"/>
    <col min="15604" max="15604" width="50.28515625" style="2775" customWidth="1"/>
    <col min="15605" max="15605" width="12.7109375" style="2775" customWidth="1"/>
    <col min="15606" max="15606" width="11.7109375" style="2775" bestFit="1" customWidth="1"/>
    <col min="15607" max="15607" width="9.140625" style="2775"/>
    <col min="15608" max="15608" width="11.42578125" style="2775" customWidth="1"/>
    <col min="15609" max="15609" width="11.7109375" style="2775" bestFit="1" customWidth="1"/>
    <col min="15610" max="15611" width="10" style="2775" bestFit="1" customWidth="1"/>
    <col min="15612" max="15612" width="4.5703125" style="2775" customWidth="1"/>
    <col min="15613" max="15613" width="9.140625" style="2775"/>
    <col min="15614" max="15614" width="4" style="2775" bestFit="1" customWidth="1"/>
    <col min="15615" max="15615" width="15.28515625" style="2775" customWidth="1"/>
    <col min="15616" max="15616" width="9.140625" style="2775"/>
    <col min="15617" max="15617" width="11.7109375" style="2775" customWidth="1"/>
    <col min="15618" max="15854" width="9.140625" style="2775"/>
    <col min="15855" max="15855" width="8.140625" style="2775" customWidth="1"/>
    <col min="15856" max="15856" width="3.7109375" style="2775" customWidth="1"/>
    <col min="15857" max="15859" width="5.42578125" style="2775" customWidth="1"/>
    <col min="15860" max="15860" width="50.28515625" style="2775" customWidth="1"/>
    <col min="15861" max="15861" width="12.7109375" style="2775" customWidth="1"/>
    <col min="15862" max="15862" width="11.7109375" style="2775" bestFit="1" customWidth="1"/>
    <col min="15863" max="15863" width="9.140625" style="2775"/>
    <col min="15864" max="15864" width="11.42578125" style="2775" customWidth="1"/>
    <col min="15865" max="15865" width="11.7109375" style="2775" bestFit="1" customWidth="1"/>
    <col min="15866" max="15867" width="10" style="2775" bestFit="1" customWidth="1"/>
    <col min="15868" max="15868" width="4.5703125" style="2775" customWidth="1"/>
    <col min="15869" max="15869" width="9.140625" style="2775"/>
    <col min="15870" max="15870" width="4" style="2775" bestFit="1" customWidth="1"/>
    <col min="15871" max="15871" width="15.28515625" style="2775" customWidth="1"/>
    <col min="15872" max="15872" width="9.140625" style="2775"/>
    <col min="15873" max="15873" width="11.7109375" style="2775" customWidth="1"/>
    <col min="15874" max="16110" width="9.140625" style="2775"/>
    <col min="16111" max="16111" width="8.140625" style="2775" customWidth="1"/>
    <col min="16112" max="16112" width="3.7109375" style="2775" customWidth="1"/>
    <col min="16113" max="16115" width="5.42578125" style="2775" customWidth="1"/>
    <col min="16116" max="16116" width="50.28515625" style="2775" customWidth="1"/>
    <col min="16117" max="16117" width="12.7109375" style="2775" customWidth="1"/>
    <col min="16118" max="16118" width="11.7109375" style="2775" bestFit="1" customWidth="1"/>
    <col min="16119" max="16119" width="9.140625" style="2775"/>
    <col min="16120" max="16120" width="11.42578125" style="2775" customWidth="1"/>
    <col min="16121" max="16121" width="11.7109375" style="2775" bestFit="1" customWidth="1"/>
    <col min="16122" max="16123" width="10" style="2775" bestFit="1" customWidth="1"/>
    <col min="16124" max="16124" width="4.5703125" style="2775" customWidth="1"/>
    <col min="16125" max="16125" width="9.140625" style="2775"/>
    <col min="16126" max="16126" width="4" style="2775" bestFit="1" customWidth="1"/>
    <col min="16127" max="16127" width="15.28515625" style="2775" customWidth="1"/>
    <col min="16128" max="16128" width="9.140625" style="2775"/>
    <col min="16129" max="16129" width="11.7109375" style="2775" customWidth="1"/>
    <col min="16130" max="16384" width="9.140625" style="2775"/>
  </cols>
  <sheetData>
    <row r="1" spans="1:14" s="2795" customFormat="1" ht="18" x14ac:dyDescent="0.2">
      <c r="A1" s="3301" t="s">
        <v>1516</v>
      </c>
      <c r="B1" s="3301"/>
      <c r="C1" s="3301"/>
      <c r="D1" s="3301"/>
      <c r="E1" s="3301"/>
      <c r="F1" s="3301"/>
      <c r="G1" s="3301"/>
      <c r="H1" s="2793"/>
      <c r="I1" s="3139"/>
      <c r="J1" s="3139"/>
      <c r="K1" s="3139"/>
      <c r="L1" s="3139"/>
      <c r="M1" s="3139"/>
      <c r="N1" s="3139"/>
    </row>
    <row r="2" spans="1:14" s="2795" customFormat="1" x14ac:dyDescent="0.2">
      <c r="H2" s="2793"/>
      <c r="I2" s="3139"/>
      <c r="J2" s="3139"/>
      <c r="K2" s="3139"/>
      <c r="L2" s="3139"/>
      <c r="M2" s="3139"/>
      <c r="N2" s="3139"/>
    </row>
    <row r="3" spans="1:14" s="2795" customFormat="1" ht="15.75" x14ac:dyDescent="0.2">
      <c r="A3" s="3276" t="s">
        <v>2275</v>
      </c>
      <c r="B3" s="3277"/>
      <c r="C3" s="3277"/>
      <c r="D3" s="3277"/>
      <c r="E3" s="3277"/>
      <c r="F3" s="3277"/>
      <c r="G3" s="3278"/>
      <c r="H3" s="2793"/>
      <c r="I3" s="3139"/>
      <c r="J3" s="3139"/>
      <c r="K3" s="3139"/>
      <c r="L3" s="3139"/>
      <c r="M3" s="3139"/>
      <c r="N3" s="3139"/>
    </row>
    <row r="4" spans="1:14" s="2795" customFormat="1" ht="13.5" thickBot="1" x14ac:dyDescent="0.25">
      <c r="G4" s="2866" t="s">
        <v>185</v>
      </c>
      <c r="H4" s="2793"/>
      <c r="I4" s="3139"/>
      <c r="J4" s="2816"/>
      <c r="K4" s="3139"/>
      <c r="L4" s="3139"/>
      <c r="M4" s="3139"/>
      <c r="N4" s="3139"/>
    </row>
    <row r="5" spans="1:14" s="2795" customFormat="1" ht="13.5" thickBot="1" x14ac:dyDescent="0.25">
      <c r="A5" s="3293" t="s">
        <v>2227</v>
      </c>
      <c r="B5" s="3294"/>
      <c r="C5" s="3294"/>
      <c r="D5" s="3294"/>
      <c r="E5" s="3295"/>
      <c r="F5" s="2867" t="s">
        <v>16</v>
      </c>
      <c r="G5" s="2800" t="s">
        <v>1454</v>
      </c>
      <c r="H5" s="1767"/>
      <c r="I5" s="3141"/>
      <c r="J5" s="2868"/>
      <c r="K5" s="3139"/>
      <c r="L5" s="3139"/>
      <c r="M5" s="3139"/>
      <c r="N5" s="3139"/>
    </row>
    <row r="6" spans="1:14" s="2795" customFormat="1" ht="13.5" customHeight="1" thickBot="1" x14ac:dyDescent="0.25">
      <c r="A6" s="2869" t="s">
        <v>1451</v>
      </c>
      <c r="B6" s="2870" t="s">
        <v>172</v>
      </c>
      <c r="C6" s="2871" t="s">
        <v>17</v>
      </c>
      <c r="D6" s="2872" t="s">
        <v>179</v>
      </c>
      <c r="E6" s="2873" t="s">
        <v>180</v>
      </c>
      <c r="F6" s="2874" t="s">
        <v>2228</v>
      </c>
      <c r="G6" s="2875">
        <f>SUM(G7:G11)</f>
        <v>3360000</v>
      </c>
      <c r="H6" s="3142"/>
      <c r="I6" s="2876"/>
      <c r="J6" s="2876"/>
      <c r="K6" s="3139"/>
      <c r="L6" s="3139"/>
      <c r="M6" s="3139"/>
      <c r="N6" s="3139"/>
    </row>
    <row r="7" spans="1:14" s="2795" customFormat="1" ht="12.75" customHeight="1" x14ac:dyDescent="0.2">
      <c r="A7" s="3302" t="s">
        <v>2229</v>
      </c>
      <c r="B7" s="2877" t="s">
        <v>173</v>
      </c>
      <c r="C7" s="2878" t="s">
        <v>167</v>
      </c>
      <c r="D7" s="2878" t="s">
        <v>167</v>
      </c>
      <c r="E7" s="2879">
        <v>1111</v>
      </c>
      <c r="F7" s="2880" t="s">
        <v>2230</v>
      </c>
      <c r="G7" s="2881">
        <v>812000</v>
      </c>
      <c r="H7" s="1767"/>
      <c r="I7" s="2883"/>
      <c r="J7" s="2884"/>
      <c r="K7" s="3139"/>
      <c r="L7" s="3139"/>
      <c r="M7" s="3139"/>
      <c r="N7" s="3139"/>
    </row>
    <row r="8" spans="1:14" s="2795" customFormat="1" x14ac:dyDescent="0.2">
      <c r="A8" s="3303"/>
      <c r="B8" s="2885" t="s">
        <v>173</v>
      </c>
      <c r="C8" s="2886" t="s">
        <v>167</v>
      </c>
      <c r="D8" s="2886" t="s">
        <v>167</v>
      </c>
      <c r="E8" s="2887">
        <v>1112</v>
      </c>
      <c r="F8" s="2888" t="s">
        <v>2231</v>
      </c>
      <c r="G8" s="2881">
        <v>10000</v>
      </c>
      <c r="H8" s="1767"/>
      <c r="I8" s="2883"/>
      <c r="J8" s="3143"/>
      <c r="K8" s="3139"/>
      <c r="L8" s="3139"/>
      <c r="M8" s="3139"/>
      <c r="N8" s="3139"/>
    </row>
    <row r="9" spans="1:14" s="2795" customFormat="1" x14ac:dyDescent="0.2">
      <c r="A9" s="3303"/>
      <c r="B9" s="2885" t="s">
        <v>173</v>
      </c>
      <c r="C9" s="2886" t="s">
        <v>167</v>
      </c>
      <c r="D9" s="2886" t="s">
        <v>167</v>
      </c>
      <c r="E9" s="2887">
        <v>1113</v>
      </c>
      <c r="F9" s="2888" t="s">
        <v>2232</v>
      </c>
      <c r="G9" s="2881">
        <v>60000</v>
      </c>
      <c r="H9" s="1767"/>
      <c r="I9" s="2883"/>
      <c r="J9" s="3143"/>
      <c r="K9" s="3139"/>
      <c r="L9" s="3139"/>
      <c r="M9" s="3139"/>
      <c r="N9" s="3139"/>
    </row>
    <row r="10" spans="1:14" s="2795" customFormat="1" x14ac:dyDescent="0.2">
      <c r="A10" s="3303"/>
      <c r="B10" s="2885" t="s">
        <v>173</v>
      </c>
      <c r="C10" s="2886" t="s">
        <v>167</v>
      </c>
      <c r="D10" s="2886" t="s">
        <v>167</v>
      </c>
      <c r="E10" s="2887">
        <v>1121</v>
      </c>
      <c r="F10" s="2888" t="s">
        <v>2233</v>
      </c>
      <c r="G10" s="2881">
        <v>710000</v>
      </c>
      <c r="H10" s="1767"/>
      <c r="I10" s="2883"/>
      <c r="J10" s="2884"/>
      <c r="K10" s="3139"/>
      <c r="L10" s="3139"/>
      <c r="M10" s="3139"/>
      <c r="N10" s="3139"/>
    </row>
    <row r="11" spans="1:14" s="2795" customFormat="1" ht="13.5" thickBot="1" x14ac:dyDescent="0.25">
      <c r="A11" s="3304"/>
      <c r="B11" s="2889" t="s">
        <v>173</v>
      </c>
      <c r="C11" s="2886" t="s">
        <v>167</v>
      </c>
      <c r="D11" s="2886" t="s">
        <v>167</v>
      </c>
      <c r="E11" s="2887">
        <v>1211</v>
      </c>
      <c r="F11" s="2890" t="s">
        <v>2234</v>
      </c>
      <c r="G11" s="2891">
        <v>1768000</v>
      </c>
      <c r="H11" s="1767"/>
      <c r="I11" s="2884"/>
      <c r="J11" s="2884"/>
      <c r="K11" s="3139"/>
      <c r="L11" s="3139"/>
      <c r="M11" s="3139"/>
      <c r="N11" s="3139"/>
    </row>
    <row r="12" spans="1:14" s="2795" customFormat="1" ht="13.5" thickBot="1" x14ac:dyDescent="0.25">
      <c r="A12" s="2892" t="s">
        <v>1451</v>
      </c>
      <c r="B12" s="2893" t="s">
        <v>172</v>
      </c>
      <c r="C12" s="2871" t="s">
        <v>17</v>
      </c>
      <c r="D12" s="2872" t="s">
        <v>179</v>
      </c>
      <c r="E12" s="2873" t="s">
        <v>180</v>
      </c>
      <c r="F12" s="2894" t="s">
        <v>2235</v>
      </c>
      <c r="G12" s="2895">
        <f>SUM(G13:G19)</f>
        <v>600</v>
      </c>
      <c r="H12" s="3142"/>
      <c r="I12" s="3144"/>
      <c r="J12" s="3144"/>
      <c r="K12" s="3139"/>
      <c r="L12" s="3139"/>
      <c r="M12" s="3139"/>
      <c r="N12" s="3139"/>
    </row>
    <row r="13" spans="1:14" s="2795" customFormat="1" x14ac:dyDescent="0.2">
      <c r="A13" s="2896" t="s">
        <v>1462</v>
      </c>
      <c r="B13" s="2897" t="s">
        <v>173</v>
      </c>
      <c r="C13" s="2898" t="s">
        <v>167</v>
      </c>
      <c r="D13" s="2899" t="s">
        <v>167</v>
      </c>
      <c r="E13" s="2900">
        <v>1361</v>
      </c>
      <c r="F13" s="2901" t="s">
        <v>2236</v>
      </c>
      <c r="G13" s="3056">
        <v>165</v>
      </c>
      <c r="H13" s="3161"/>
      <c r="I13" s="3143"/>
      <c r="J13" s="3143"/>
      <c r="K13" s="3139"/>
      <c r="L13" s="3139"/>
      <c r="M13" s="3139"/>
      <c r="N13" s="3139"/>
    </row>
    <row r="14" spans="1:14" s="2795" customFormat="1" ht="12.75" customHeight="1" x14ac:dyDescent="0.2">
      <c r="A14" s="2902" t="s">
        <v>1466</v>
      </c>
      <c r="B14" s="2903" t="s">
        <v>173</v>
      </c>
      <c r="C14" s="2904" t="s">
        <v>167</v>
      </c>
      <c r="D14" s="2905" t="s">
        <v>167</v>
      </c>
      <c r="E14" s="2906">
        <v>1361</v>
      </c>
      <c r="F14" s="2880" t="s">
        <v>2237</v>
      </c>
      <c r="G14" s="2881">
        <v>130</v>
      </c>
      <c r="H14" s="3161"/>
      <c r="I14" s="3143"/>
      <c r="J14" s="3143"/>
      <c r="K14" s="3139"/>
      <c r="L14" s="3139"/>
      <c r="M14" s="3139"/>
      <c r="N14" s="3139"/>
    </row>
    <row r="15" spans="1:14" s="2795" customFormat="1" x14ac:dyDescent="0.2">
      <c r="A15" s="2907" t="s">
        <v>1470</v>
      </c>
      <c r="B15" s="2903" t="s">
        <v>173</v>
      </c>
      <c r="C15" s="2904" t="s">
        <v>167</v>
      </c>
      <c r="D15" s="2905" t="s">
        <v>167</v>
      </c>
      <c r="E15" s="2906">
        <v>1361</v>
      </c>
      <c r="F15" s="2888" t="s">
        <v>2238</v>
      </c>
      <c r="G15" s="2881">
        <v>100</v>
      </c>
      <c r="H15" s="3161"/>
      <c r="I15" s="3143"/>
      <c r="J15" s="3143"/>
      <c r="K15" s="3139"/>
      <c r="L15" s="3139"/>
      <c r="M15" s="3139"/>
      <c r="N15" s="3139"/>
    </row>
    <row r="16" spans="1:14" s="2795" customFormat="1" x14ac:dyDescent="0.2">
      <c r="A16" s="2907" t="s">
        <v>1472</v>
      </c>
      <c r="B16" s="2908" t="s">
        <v>173</v>
      </c>
      <c r="C16" s="2909" t="s">
        <v>167</v>
      </c>
      <c r="D16" s="2910" t="s">
        <v>167</v>
      </c>
      <c r="E16" s="2911">
        <v>1361</v>
      </c>
      <c r="F16" s="2888" t="s">
        <v>2239</v>
      </c>
      <c r="G16" s="2912">
        <v>80</v>
      </c>
      <c r="H16" s="3161"/>
      <c r="I16" s="3143"/>
      <c r="J16" s="3143"/>
      <c r="K16" s="3139"/>
      <c r="L16" s="3139"/>
      <c r="M16" s="3139"/>
      <c r="N16" s="3139"/>
    </row>
    <row r="17" spans="1:14" s="2795" customFormat="1" x14ac:dyDescent="0.2">
      <c r="A17" s="2907" t="s">
        <v>1484</v>
      </c>
      <c r="B17" s="2903" t="s">
        <v>173</v>
      </c>
      <c r="C17" s="2904" t="s">
        <v>167</v>
      </c>
      <c r="D17" s="2905" t="s">
        <v>167</v>
      </c>
      <c r="E17" s="2906">
        <v>1361</v>
      </c>
      <c r="F17" s="2888" t="s">
        <v>2240</v>
      </c>
      <c r="G17" s="2881">
        <v>5</v>
      </c>
      <c r="H17" s="3161"/>
      <c r="I17" s="3143"/>
      <c r="J17" s="3143"/>
      <c r="K17" s="3139"/>
      <c r="L17" s="3139"/>
      <c r="M17" s="3139"/>
      <c r="N17" s="3139"/>
    </row>
    <row r="18" spans="1:14" s="2795" customFormat="1" x14ac:dyDescent="0.2">
      <c r="A18" s="2907" t="s">
        <v>1488</v>
      </c>
      <c r="B18" s="2903" t="s">
        <v>173</v>
      </c>
      <c r="C18" s="2904" t="s">
        <v>167</v>
      </c>
      <c r="D18" s="2905" t="s">
        <v>167</v>
      </c>
      <c r="E18" s="2906">
        <v>1361</v>
      </c>
      <c r="F18" s="2888" t="s">
        <v>2241</v>
      </c>
      <c r="G18" s="2881">
        <v>80</v>
      </c>
      <c r="H18" s="3161"/>
      <c r="I18" s="3143"/>
      <c r="J18" s="3143"/>
      <c r="K18" s="3139"/>
      <c r="L18" s="3139"/>
      <c r="M18" s="3139"/>
      <c r="N18" s="3139"/>
    </row>
    <row r="19" spans="1:14" s="2795" customFormat="1" ht="13.5" thickBot="1" x14ac:dyDescent="0.25">
      <c r="A19" s="2913" t="s">
        <v>2168</v>
      </c>
      <c r="B19" s="2914" t="s">
        <v>173</v>
      </c>
      <c r="C19" s="2915" t="s">
        <v>167</v>
      </c>
      <c r="D19" s="2916" t="s">
        <v>167</v>
      </c>
      <c r="E19" s="2917">
        <v>1361</v>
      </c>
      <c r="F19" s="2890" t="s">
        <v>2242</v>
      </c>
      <c r="G19" s="2891">
        <v>40</v>
      </c>
      <c r="H19" s="3161"/>
      <c r="I19" s="3143"/>
      <c r="J19" s="3143"/>
      <c r="K19" s="3139"/>
      <c r="L19" s="3139"/>
      <c r="M19" s="3139"/>
      <c r="N19" s="3139"/>
    </row>
    <row r="20" spans="1:14" s="2795" customFormat="1" ht="13.5" thickBot="1" x14ac:dyDescent="0.25">
      <c r="A20" s="2892" t="s">
        <v>1451</v>
      </c>
      <c r="B20" s="2893" t="s">
        <v>172</v>
      </c>
      <c r="C20" s="2871" t="s">
        <v>17</v>
      </c>
      <c r="D20" s="2872" t="s">
        <v>179</v>
      </c>
      <c r="E20" s="2873" t="s">
        <v>180</v>
      </c>
      <c r="F20" s="2894" t="s">
        <v>2276</v>
      </c>
      <c r="G20" s="2895">
        <f>G21</f>
        <v>300</v>
      </c>
      <c r="H20" s="3142"/>
      <c r="I20" s="3144"/>
      <c r="J20" s="3144"/>
      <c r="K20" s="3139"/>
      <c r="L20" s="3139"/>
      <c r="M20" s="3139"/>
      <c r="N20" s="3139"/>
    </row>
    <row r="21" spans="1:14" s="2795" customFormat="1" ht="13.5" thickBot="1" x14ac:dyDescent="0.25">
      <c r="A21" s="3029" t="s">
        <v>1470</v>
      </c>
      <c r="B21" s="3028" t="s">
        <v>173</v>
      </c>
      <c r="C21" s="2915" t="s">
        <v>167</v>
      </c>
      <c r="D21" s="2915" t="s">
        <v>167</v>
      </c>
      <c r="E21" s="2916">
        <v>1332</v>
      </c>
      <c r="F21" s="3057" t="s">
        <v>2281</v>
      </c>
      <c r="G21" s="2962">
        <v>300</v>
      </c>
      <c r="H21" s="3161"/>
      <c r="I21" s="3143"/>
      <c r="J21" s="3143"/>
      <c r="K21" s="3139"/>
      <c r="L21" s="3139"/>
      <c r="M21" s="3139"/>
      <c r="N21" s="3139"/>
    </row>
    <row r="22" spans="1:14" s="2795" customFormat="1" x14ac:dyDescent="0.2">
      <c r="A22" s="2918"/>
      <c r="B22" s="2919"/>
      <c r="C22" s="2919"/>
      <c r="D22" s="2919"/>
      <c r="E22" s="2919"/>
      <c r="F22" s="2920"/>
      <c r="G22" s="2921"/>
      <c r="H22" s="3161"/>
      <c r="I22" s="3143"/>
      <c r="J22" s="3143"/>
      <c r="K22" s="3139"/>
      <c r="L22" s="3139"/>
      <c r="M22" s="3139"/>
      <c r="N22" s="3139"/>
    </row>
    <row r="23" spans="1:14" s="1612" customFormat="1" ht="12.75" customHeight="1" thickBot="1" x14ac:dyDescent="0.25">
      <c r="B23" s="2254"/>
      <c r="C23" s="2255"/>
      <c r="D23" s="2255"/>
      <c r="E23" s="2255"/>
      <c r="F23" s="2255"/>
      <c r="G23" s="2256" t="s">
        <v>185</v>
      </c>
      <c r="H23" s="3161"/>
      <c r="I23" s="3143"/>
      <c r="J23" s="3143"/>
      <c r="K23" s="3145"/>
      <c r="L23" s="3145"/>
      <c r="M23" s="3145"/>
      <c r="N23" s="3145"/>
    </row>
    <row r="24" spans="1:14" s="1612" customFormat="1" ht="13.5" thickBot="1" x14ac:dyDescent="0.25">
      <c r="A24" s="1611" t="s">
        <v>1453</v>
      </c>
      <c r="B24" s="3305" t="s">
        <v>18</v>
      </c>
      <c r="C24" s="3306"/>
      <c r="D24" s="3306"/>
      <c r="E24" s="3307"/>
      <c r="F24" s="2135" t="s">
        <v>16</v>
      </c>
      <c r="G24" s="2800" t="s">
        <v>1454</v>
      </c>
      <c r="H24" s="2012"/>
      <c r="I24" s="3146"/>
      <c r="J24" s="3146"/>
      <c r="K24" s="3147"/>
      <c r="L24" s="3148"/>
      <c r="M24" s="3145"/>
      <c r="N24" s="3145"/>
    </row>
    <row r="25" spans="1:14" s="1612" customFormat="1" ht="15.75" customHeight="1" thickBot="1" x14ac:dyDescent="0.25">
      <c r="A25" s="1950">
        <f>SUM(A26:A73)</f>
        <v>20282.939999999995</v>
      </c>
      <c r="B25" s="1614" t="s">
        <v>172</v>
      </c>
      <c r="C25" s="1615" t="s">
        <v>17</v>
      </c>
      <c r="D25" s="1616" t="s">
        <v>179</v>
      </c>
      <c r="E25" s="1617" t="s">
        <v>180</v>
      </c>
      <c r="F25" s="2922" t="s">
        <v>15</v>
      </c>
      <c r="G25" s="1950">
        <f>SUM(G26:G73)</f>
        <v>21640.66</v>
      </c>
      <c r="H25" s="3149"/>
      <c r="I25" s="3150"/>
      <c r="J25" s="3150"/>
      <c r="K25" s="3145"/>
      <c r="L25" s="3148"/>
      <c r="M25" s="3151"/>
      <c r="N25" s="3145"/>
    </row>
    <row r="26" spans="1:14" s="2132" customFormat="1" ht="12.75" customHeight="1" x14ac:dyDescent="0.2">
      <c r="A26" s="2923">
        <v>878.59</v>
      </c>
      <c r="B26" s="2924" t="s">
        <v>173</v>
      </c>
      <c r="C26" s="1995">
        <v>1401</v>
      </c>
      <c r="D26" s="1995">
        <v>3121</v>
      </c>
      <c r="E26" s="2925">
        <v>2122</v>
      </c>
      <c r="F26" s="2137" t="s">
        <v>19</v>
      </c>
      <c r="G26" s="2926">
        <v>878.59</v>
      </c>
      <c r="H26" s="3030"/>
      <c r="I26" s="3152"/>
      <c r="J26" s="3152"/>
      <c r="K26" s="1998"/>
      <c r="L26" s="1998"/>
      <c r="M26" s="1998"/>
      <c r="N26" s="1998"/>
    </row>
    <row r="27" spans="1:14" s="2132" customFormat="1" x14ac:dyDescent="0.2">
      <c r="A27" s="2927">
        <v>280.94</v>
      </c>
      <c r="B27" s="2928" t="s">
        <v>173</v>
      </c>
      <c r="C27" s="1999">
        <v>1402</v>
      </c>
      <c r="D27" s="2002">
        <v>3121</v>
      </c>
      <c r="E27" s="2929">
        <v>2122</v>
      </c>
      <c r="F27" s="2136" t="s">
        <v>20</v>
      </c>
      <c r="G27" s="2930">
        <v>313.98</v>
      </c>
      <c r="H27" s="1998"/>
      <c r="I27" s="2012"/>
      <c r="J27" s="1998"/>
      <c r="K27" s="1998"/>
      <c r="L27" s="1998"/>
      <c r="M27" s="1998"/>
      <c r="N27" s="1998"/>
    </row>
    <row r="28" spans="1:14" s="2132" customFormat="1" x14ac:dyDescent="0.2">
      <c r="A28" s="2927">
        <v>105.6</v>
      </c>
      <c r="B28" s="2928" t="s">
        <v>173</v>
      </c>
      <c r="C28" s="1999">
        <v>1403</v>
      </c>
      <c r="D28" s="2002">
        <v>3121</v>
      </c>
      <c r="E28" s="2929">
        <v>2122</v>
      </c>
      <c r="F28" s="2931" t="s">
        <v>2243</v>
      </c>
      <c r="G28" s="2930">
        <v>106.23</v>
      </c>
      <c r="H28" s="1998"/>
      <c r="I28" s="2012"/>
      <c r="J28" s="1998"/>
      <c r="K28" s="1998"/>
      <c r="L28" s="1998"/>
      <c r="M28" s="1998"/>
      <c r="N28" s="1998"/>
    </row>
    <row r="29" spans="1:14" s="2132" customFormat="1" x14ac:dyDescent="0.2">
      <c r="A29" s="2927">
        <v>699.97</v>
      </c>
      <c r="B29" s="2928" t="s">
        <v>173</v>
      </c>
      <c r="C29" s="1999">
        <v>1405</v>
      </c>
      <c r="D29" s="2002">
        <v>3121</v>
      </c>
      <c r="E29" s="2929">
        <v>2122</v>
      </c>
      <c r="F29" s="2136" t="s">
        <v>21</v>
      </c>
      <c r="G29" s="2930">
        <v>742.64</v>
      </c>
      <c r="H29" s="1998"/>
      <c r="I29" s="2012"/>
      <c r="J29" s="1998"/>
      <c r="K29" s="1998"/>
      <c r="L29" s="1998"/>
      <c r="M29" s="1998"/>
      <c r="N29" s="1998"/>
    </row>
    <row r="30" spans="1:14" s="2132" customFormat="1" x14ac:dyDescent="0.2">
      <c r="A30" s="2927">
        <v>80.27</v>
      </c>
      <c r="B30" s="2928" t="s">
        <v>173</v>
      </c>
      <c r="C30" s="1999">
        <v>1406</v>
      </c>
      <c r="D30" s="2002">
        <v>3121</v>
      </c>
      <c r="E30" s="2929">
        <v>2122</v>
      </c>
      <c r="F30" s="2136" t="s">
        <v>22</v>
      </c>
      <c r="G30" s="2930">
        <v>82.97</v>
      </c>
      <c r="H30" s="1998"/>
      <c r="I30" s="2012"/>
      <c r="J30" s="1998"/>
      <c r="K30" s="1998"/>
      <c r="L30" s="1998"/>
      <c r="M30" s="1998"/>
      <c r="N30" s="1998"/>
    </row>
    <row r="31" spans="1:14" s="2132" customFormat="1" x14ac:dyDescent="0.2">
      <c r="A31" s="2927">
        <v>275.29000000000002</v>
      </c>
      <c r="B31" s="2928" t="s">
        <v>173</v>
      </c>
      <c r="C31" s="1999">
        <v>1407</v>
      </c>
      <c r="D31" s="2002">
        <v>3121</v>
      </c>
      <c r="E31" s="2929">
        <v>2122</v>
      </c>
      <c r="F31" s="2136" t="s">
        <v>23</v>
      </c>
      <c r="G31" s="2930">
        <v>261.05</v>
      </c>
      <c r="H31" s="1998"/>
      <c r="I31" s="2012"/>
      <c r="J31" s="1998"/>
      <c r="K31" s="1998"/>
      <c r="L31" s="1998"/>
      <c r="M31" s="1998"/>
      <c r="N31" s="1998"/>
    </row>
    <row r="32" spans="1:14" s="2132" customFormat="1" x14ac:dyDescent="0.2">
      <c r="A32" s="2927">
        <v>823.6</v>
      </c>
      <c r="B32" s="2928" t="s">
        <v>173</v>
      </c>
      <c r="C32" s="1999">
        <v>1409</v>
      </c>
      <c r="D32" s="2002">
        <v>3121</v>
      </c>
      <c r="E32" s="2929">
        <v>2122</v>
      </c>
      <c r="F32" s="2931" t="s">
        <v>2244</v>
      </c>
      <c r="G32" s="2930">
        <v>900.95</v>
      </c>
      <c r="H32" s="1998"/>
      <c r="I32" s="2012"/>
      <c r="J32" s="1998"/>
      <c r="K32" s="1998"/>
      <c r="L32" s="1998"/>
      <c r="M32" s="1998"/>
      <c r="N32" s="1998"/>
    </row>
    <row r="33" spans="1:14" s="2132" customFormat="1" x14ac:dyDescent="0.2">
      <c r="A33" s="2927">
        <v>261.11</v>
      </c>
      <c r="B33" s="2928" t="s">
        <v>173</v>
      </c>
      <c r="C33" s="1999">
        <v>1410</v>
      </c>
      <c r="D33" s="2002">
        <v>3121</v>
      </c>
      <c r="E33" s="2929">
        <v>2122</v>
      </c>
      <c r="F33" s="2136" t="s">
        <v>24</v>
      </c>
      <c r="G33" s="2930">
        <v>267.94</v>
      </c>
      <c r="H33" s="1998"/>
      <c r="I33" s="2012"/>
      <c r="J33" s="1998"/>
      <c r="K33" s="1998"/>
      <c r="L33" s="1998"/>
      <c r="M33" s="1998"/>
      <c r="N33" s="1998"/>
    </row>
    <row r="34" spans="1:14" s="2132" customFormat="1" x14ac:dyDescent="0.2">
      <c r="A34" s="2927">
        <v>617.94000000000005</v>
      </c>
      <c r="B34" s="2928" t="s">
        <v>173</v>
      </c>
      <c r="C34" s="1999">
        <v>1411</v>
      </c>
      <c r="D34" s="2002">
        <v>3121</v>
      </c>
      <c r="E34" s="2929">
        <v>2122</v>
      </c>
      <c r="F34" s="2136" t="s">
        <v>25</v>
      </c>
      <c r="G34" s="2930">
        <v>641.22</v>
      </c>
      <c r="H34" s="1998"/>
      <c r="I34" s="2012"/>
      <c r="J34" s="1998"/>
      <c r="K34" s="1998"/>
      <c r="L34" s="1998"/>
      <c r="M34" s="1998"/>
      <c r="N34" s="1998"/>
    </row>
    <row r="35" spans="1:14" s="2132" customFormat="1" x14ac:dyDescent="0.2">
      <c r="A35" s="2927">
        <v>266.02</v>
      </c>
      <c r="B35" s="2928" t="s">
        <v>173</v>
      </c>
      <c r="C35" s="1999">
        <v>1412</v>
      </c>
      <c r="D35" s="2002">
        <v>3122</v>
      </c>
      <c r="E35" s="2929">
        <v>2122</v>
      </c>
      <c r="F35" s="2136" t="s">
        <v>26</v>
      </c>
      <c r="G35" s="2930">
        <v>296.51</v>
      </c>
      <c r="H35" s="1998"/>
      <c r="I35" s="2012"/>
      <c r="J35" s="1998"/>
      <c r="K35" s="1998"/>
      <c r="L35" s="1998"/>
      <c r="M35" s="1998"/>
      <c r="N35" s="1998"/>
    </row>
    <row r="36" spans="1:14" s="2132" customFormat="1" x14ac:dyDescent="0.2">
      <c r="A36" s="2927">
        <v>320.8</v>
      </c>
      <c r="B36" s="2928" t="s">
        <v>173</v>
      </c>
      <c r="C36" s="1999">
        <v>1413</v>
      </c>
      <c r="D36" s="2002">
        <v>3122</v>
      </c>
      <c r="E36" s="2929">
        <v>2122</v>
      </c>
      <c r="F36" s="2136" t="s">
        <v>27</v>
      </c>
      <c r="G36" s="2930">
        <v>329.01</v>
      </c>
      <c r="H36" s="1998"/>
      <c r="I36" s="2012"/>
      <c r="J36" s="1998"/>
      <c r="K36" s="1998"/>
      <c r="L36" s="1998"/>
      <c r="M36" s="1998"/>
      <c r="N36" s="1998"/>
    </row>
    <row r="37" spans="1:14" s="2132" customFormat="1" x14ac:dyDescent="0.2">
      <c r="A37" s="2927">
        <v>303.14</v>
      </c>
      <c r="B37" s="2928" t="s">
        <v>173</v>
      </c>
      <c r="C37" s="1999">
        <v>1414</v>
      </c>
      <c r="D37" s="2002">
        <v>3122</v>
      </c>
      <c r="E37" s="2929">
        <v>2122</v>
      </c>
      <c r="F37" s="2136" t="s">
        <v>28</v>
      </c>
      <c r="G37" s="2930">
        <f>307.61+140.66</f>
        <v>448.27</v>
      </c>
      <c r="H37" s="1998"/>
      <c r="I37" s="2012"/>
      <c r="J37" s="3152"/>
      <c r="K37" s="1998"/>
      <c r="L37" s="1998"/>
      <c r="M37" s="1998"/>
      <c r="N37" s="1998"/>
    </row>
    <row r="38" spans="1:14" s="2132" customFormat="1" x14ac:dyDescent="0.2">
      <c r="A38" s="2927">
        <v>396.84</v>
      </c>
      <c r="B38" s="2928" t="s">
        <v>173</v>
      </c>
      <c r="C38" s="1999">
        <v>1418</v>
      </c>
      <c r="D38" s="2002">
        <v>3122</v>
      </c>
      <c r="E38" s="2929">
        <v>2122</v>
      </c>
      <c r="F38" s="2136" t="s">
        <v>29</v>
      </c>
      <c r="G38" s="2930">
        <v>450</v>
      </c>
      <c r="H38" s="1998"/>
      <c r="I38" s="2012"/>
      <c r="J38" s="1998"/>
      <c r="K38" s="1998"/>
      <c r="L38" s="1998"/>
      <c r="M38" s="1998"/>
      <c r="N38" s="1998"/>
    </row>
    <row r="39" spans="1:14" s="2132" customFormat="1" x14ac:dyDescent="0.2">
      <c r="A39" s="2927">
        <v>89.23</v>
      </c>
      <c r="B39" s="2928" t="s">
        <v>173</v>
      </c>
      <c r="C39" s="1999">
        <v>1420</v>
      </c>
      <c r="D39" s="2002">
        <v>3122</v>
      </c>
      <c r="E39" s="2929">
        <v>2122</v>
      </c>
      <c r="F39" s="2136" t="s">
        <v>30</v>
      </c>
      <c r="G39" s="2930">
        <v>90</v>
      </c>
      <c r="H39" s="1998"/>
      <c r="I39" s="2012"/>
      <c r="J39" s="1998"/>
      <c r="K39" s="1998"/>
      <c r="L39" s="1998"/>
      <c r="M39" s="1998"/>
      <c r="N39" s="1998"/>
    </row>
    <row r="40" spans="1:14" s="2132" customFormat="1" x14ac:dyDescent="0.2">
      <c r="A40" s="2927">
        <v>131.82</v>
      </c>
      <c r="B40" s="2928" t="s">
        <v>173</v>
      </c>
      <c r="C40" s="1999">
        <v>1421</v>
      </c>
      <c r="D40" s="2002">
        <v>3122</v>
      </c>
      <c r="E40" s="2929">
        <v>2122</v>
      </c>
      <c r="F40" s="2136" t="s">
        <v>31</v>
      </c>
      <c r="G40" s="2930">
        <v>305.89999999999998</v>
      </c>
      <c r="H40" s="1998"/>
      <c r="I40" s="2012"/>
      <c r="J40" s="1998"/>
      <c r="K40" s="1998"/>
      <c r="L40" s="1998"/>
      <c r="M40" s="1998"/>
      <c r="N40" s="1998"/>
    </row>
    <row r="41" spans="1:14" s="2132" customFormat="1" x14ac:dyDescent="0.2">
      <c r="A41" s="2927">
        <v>12.04</v>
      </c>
      <c r="B41" s="2928" t="s">
        <v>173</v>
      </c>
      <c r="C41" s="1999">
        <v>1422</v>
      </c>
      <c r="D41" s="2002">
        <v>3122</v>
      </c>
      <c r="E41" s="2929">
        <v>2122</v>
      </c>
      <c r="F41" s="2136" t="s">
        <v>32</v>
      </c>
      <c r="G41" s="2930">
        <v>13.95</v>
      </c>
      <c r="H41" s="1998"/>
      <c r="I41" s="2012"/>
      <c r="J41" s="1998"/>
      <c r="K41" s="1998"/>
      <c r="L41" s="1998"/>
      <c r="M41" s="1998"/>
      <c r="N41" s="1998"/>
    </row>
    <row r="42" spans="1:14" s="2132" customFormat="1" x14ac:dyDescent="0.2">
      <c r="A42" s="2927">
        <v>809</v>
      </c>
      <c r="B42" s="2928" t="s">
        <v>173</v>
      </c>
      <c r="C42" s="1999">
        <v>1424</v>
      </c>
      <c r="D42" s="2002">
        <v>3123</v>
      </c>
      <c r="E42" s="2929">
        <v>2122</v>
      </c>
      <c r="F42" s="2136" t="s">
        <v>33</v>
      </c>
      <c r="G42" s="2930">
        <v>811</v>
      </c>
      <c r="H42" s="1998"/>
      <c r="I42" s="2012"/>
      <c r="J42" s="1998"/>
      <c r="K42" s="1998"/>
      <c r="L42" s="1998"/>
      <c r="M42" s="1998"/>
      <c r="N42" s="1998"/>
    </row>
    <row r="43" spans="1:14" s="2132" customFormat="1" x14ac:dyDescent="0.2">
      <c r="A43" s="2927">
        <v>395.43</v>
      </c>
      <c r="B43" s="2928" t="s">
        <v>173</v>
      </c>
      <c r="C43" s="1999">
        <v>1425</v>
      </c>
      <c r="D43" s="2002">
        <v>3122</v>
      </c>
      <c r="E43" s="2929">
        <v>2122</v>
      </c>
      <c r="F43" s="2136" t="s">
        <v>34</v>
      </c>
      <c r="G43" s="2930">
        <v>580</v>
      </c>
      <c r="H43" s="1998"/>
      <c r="I43" s="2012"/>
      <c r="J43" s="1998"/>
      <c r="K43" s="1998"/>
      <c r="L43" s="1998"/>
      <c r="M43" s="1998"/>
      <c r="N43" s="1998"/>
    </row>
    <row r="44" spans="1:14" s="2132" customFormat="1" x14ac:dyDescent="0.2">
      <c r="A44" s="2927">
        <v>962.21</v>
      </c>
      <c r="B44" s="2928" t="s">
        <v>173</v>
      </c>
      <c r="C44" s="1999">
        <v>1427</v>
      </c>
      <c r="D44" s="2002">
        <v>3122</v>
      </c>
      <c r="E44" s="2929">
        <v>2122</v>
      </c>
      <c r="F44" s="2136" t="s">
        <v>35</v>
      </c>
      <c r="G44" s="2930">
        <v>1005.42</v>
      </c>
      <c r="H44" s="1998"/>
      <c r="I44" s="2012"/>
      <c r="J44" s="1998"/>
      <c r="K44" s="1998"/>
      <c r="L44" s="1998"/>
      <c r="M44" s="1998"/>
      <c r="N44" s="1998"/>
    </row>
    <row r="45" spans="1:14" s="2132" customFormat="1" x14ac:dyDescent="0.2">
      <c r="A45" s="2927">
        <v>144.9</v>
      </c>
      <c r="B45" s="2928" t="s">
        <v>173</v>
      </c>
      <c r="C45" s="1999">
        <v>1428</v>
      </c>
      <c r="D45" s="2002">
        <v>3122</v>
      </c>
      <c r="E45" s="2929">
        <v>2122</v>
      </c>
      <c r="F45" s="2136" t="s">
        <v>36</v>
      </c>
      <c r="G45" s="2930">
        <v>162</v>
      </c>
      <c r="H45" s="1998"/>
      <c r="I45" s="2012"/>
      <c r="J45" s="1998"/>
      <c r="K45" s="1998"/>
      <c r="L45" s="1998"/>
      <c r="M45" s="1998"/>
      <c r="N45" s="1998"/>
    </row>
    <row r="46" spans="1:14" s="2132" customFormat="1" x14ac:dyDescent="0.2">
      <c r="A46" s="2927">
        <v>200.72</v>
      </c>
      <c r="B46" s="2928" t="s">
        <v>173</v>
      </c>
      <c r="C46" s="1999">
        <v>1430</v>
      </c>
      <c r="D46" s="2002">
        <v>3122</v>
      </c>
      <c r="E46" s="2929">
        <v>2122</v>
      </c>
      <c r="F46" s="2136" t="s">
        <v>37</v>
      </c>
      <c r="G46" s="2930">
        <v>230.25</v>
      </c>
      <c r="H46" s="1998"/>
      <c r="I46" s="2012"/>
      <c r="J46" s="1998"/>
      <c r="K46" s="1998"/>
      <c r="L46" s="1998"/>
      <c r="M46" s="1998"/>
      <c r="N46" s="1998"/>
    </row>
    <row r="47" spans="1:14" s="2132" customFormat="1" x14ac:dyDescent="0.2">
      <c r="A47" s="2927">
        <v>59.06</v>
      </c>
      <c r="B47" s="2928" t="s">
        <v>173</v>
      </c>
      <c r="C47" s="1999">
        <v>1432</v>
      </c>
      <c r="D47" s="2002">
        <v>3123</v>
      </c>
      <c r="E47" s="2929">
        <v>2122</v>
      </c>
      <c r="F47" s="2931" t="s">
        <v>2245</v>
      </c>
      <c r="G47" s="2930">
        <v>88</v>
      </c>
      <c r="H47" s="1998"/>
      <c r="I47" s="2012"/>
      <c r="J47" s="1998"/>
      <c r="K47" s="1998"/>
      <c r="L47" s="1998"/>
      <c r="M47" s="1998"/>
      <c r="N47" s="1998"/>
    </row>
    <row r="48" spans="1:14" s="2132" customFormat="1" x14ac:dyDescent="0.2">
      <c r="A48" s="2927">
        <v>1102.31</v>
      </c>
      <c r="B48" s="2928" t="s">
        <v>173</v>
      </c>
      <c r="C48" s="1999">
        <v>1433</v>
      </c>
      <c r="D48" s="2002">
        <v>3123</v>
      </c>
      <c r="E48" s="2929">
        <v>2122</v>
      </c>
      <c r="F48" s="2136" t="s">
        <v>38</v>
      </c>
      <c r="G48" s="2930">
        <v>1286</v>
      </c>
      <c r="H48" s="1998"/>
      <c r="I48" s="2012"/>
      <c r="J48" s="1998"/>
      <c r="K48" s="1998"/>
      <c r="L48" s="1998"/>
      <c r="M48" s="1998"/>
      <c r="N48" s="1998"/>
    </row>
    <row r="49" spans="1:14" s="2132" customFormat="1" x14ac:dyDescent="0.2">
      <c r="A49" s="2927">
        <v>299.38</v>
      </c>
      <c r="B49" s="2928" t="s">
        <v>173</v>
      </c>
      <c r="C49" s="1999">
        <v>1434</v>
      </c>
      <c r="D49" s="2002">
        <v>3123</v>
      </c>
      <c r="E49" s="2929">
        <v>2122</v>
      </c>
      <c r="F49" s="2136" t="s">
        <v>39</v>
      </c>
      <c r="G49" s="2930">
        <v>348</v>
      </c>
      <c r="H49" s="1998"/>
      <c r="I49" s="2012"/>
      <c r="J49" s="1998"/>
      <c r="K49" s="1998"/>
      <c r="L49" s="1998"/>
      <c r="M49" s="1998"/>
      <c r="N49" s="1998"/>
    </row>
    <row r="50" spans="1:14" s="2132" customFormat="1" x14ac:dyDescent="0.2">
      <c r="A50" s="2927">
        <v>727.62</v>
      </c>
      <c r="B50" s="2928" t="s">
        <v>173</v>
      </c>
      <c r="C50" s="1999">
        <v>1436</v>
      </c>
      <c r="D50" s="2002">
        <v>3123</v>
      </c>
      <c r="E50" s="2929">
        <v>2122</v>
      </c>
      <c r="F50" s="2136" t="s">
        <v>40</v>
      </c>
      <c r="G50" s="2930">
        <v>750</v>
      </c>
      <c r="H50" s="1998"/>
      <c r="I50" s="2012"/>
      <c r="J50" s="1998"/>
      <c r="K50" s="1998"/>
      <c r="L50" s="1998"/>
      <c r="M50" s="1998"/>
      <c r="N50" s="1998"/>
    </row>
    <row r="51" spans="1:14" s="2132" customFormat="1" x14ac:dyDescent="0.2">
      <c r="A51" s="2927">
        <v>1800</v>
      </c>
      <c r="B51" s="2928" t="s">
        <v>173</v>
      </c>
      <c r="C51" s="1999">
        <v>1437</v>
      </c>
      <c r="D51" s="2002">
        <v>3123</v>
      </c>
      <c r="E51" s="2929">
        <v>2122</v>
      </c>
      <c r="F51" s="2136" t="s">
        <v>41</v>
      </c>
      <c r="G51" s="2930">
        <v>1930</v>
      </c>
      <c r="H51" s="1998"/>
      <c r="I51" s="2012"/>
      <c r="J51" s="1998"/>
      <c r="K51" s="1998"/>
      <c r="L51" s="1998"/>
      <c r="M51" s="1998"/>
      <c r="N51" s="1998"/>
    </row>
    <row r="52" spans="1:14" s="2132" customFormat="1" x14ac:dyDescent="0.2">
      <c r="A52" s="2927">
        <v>222.8</v>
      </c>
      <c r="B52" s="2928" t="s">
        <v>173</v>
      </c>
      <c r="C52" s="1999">
        <v>1438</v>
      </c>
      <c r="D52" s="2002">
        <v>3123</v>
      </c>
      <c r="E52" s="2929">
        <v>2122</v>
      </c>
      <c r="F52" s="2136" t="s">
        <v>42</v>
      </c>
      <c r="G52" s="2930">
        <v>252.1</v>
      </c>
      <c r="H52" s="1998"/>
      <c r="I52" s="2012"/>
      <c r="J52" s="1998"/>
      <c r="K52" s="1998"/>
      <c r="L52" s="1998"/>
      <c r="M52" s="1998"/>
      <c r="N52" s="1998"/>
    </row>
    <row r="53" spans="1:14" s="2132" customFormat="1" x14ac:dyDescent="0.2">
      <c r="A53" s="2927">
        <v>601.39</v>
      </c>
      <c r="B53" s="2928" t="s">
        <v>173</v>
      </c>
      <c r="C53" s="1999">
        <v>1440</v>
      </c>
      <c r="D53" s="2002">
        <v>3123</v>
      </c>
      <c r="E53" s="2929">
        <v>2122</v>
      </c>
      <c r="F53" s="2136" t="s">
        <v>43</v>
      </c>
      <c r="G53" s="2930">
        <v>861.99</v>
      </c>
      <c r="H53" s="1998"/>
      <c r="I53" s="2012"/>
      <c r="J53" s="1998"/>
      <c r="K53" s="1998"/>
      <c r="L53" s="1998"/>
      <c r="M53" s="1998"/>
      <c r="N53" s="1998"/>
    </row>
    <row r="54" spans="1:14" s="2132" customFormat="1" x14ac:dyDescent="0.2">
      <c r="A54" s="2927">
        <v>1172.1099999999999</v>
      </c>
      <c r="B54" s="2928" t="s">
        <v>173</v>
      </c>
      <c r="C54" s="1999">
        <v>1442</v>
      </c>
      <c r="D54" s="2002">
        <v>3123</v>
      </c>
      <c r="E54" s="2929">
        <v>2122</v>
      </c>
      <c r="F54" s="2136" t="s">
        <v>44</v>
      </c>
      <c r="G54" s="2930">
        <v>1174.53</v>
      </c>
      <c r="H54" s="1998"/>
      <c r="I54" s="2012"/>
      <c r="J54" s="1998"/>
      <c r="K54" s="1998"/>
      <c r="L54" s="1998"/>
      <c r="M54" s="1998"/>
      <c r="N54" s="1998"/>
    </row>
    <row r="55" spans="1:14" s="2132" customFormat="1" x14ac:dyDescent="0.2">
      <c r="A55" s="2927">
        <v>546.41</v>
      </c>
      <c r="B55" s="2928" t="s">
        <v>173</v>
      </c>
      <c r="C55" s="1999">
        <v>1443</v>
      </c>
      <c r="D55" s="2002">
        <v>3122</v>
      </c>
      <c r="E55" s="2929">
        <v>2122</v>
      </c>
      <c r="F55" s="2136" t="s">
        <v>45</v>
      </c>
      <c r="G55" s="2930">
        <v>546.5</v>
      </c>
      <c r="H55" s="1998"/>
      <c r="I55" s="2012"/>
      <c r="J55" s="1998"/>
      <c r="K55" s="1998"/>
      <c r="L55" s="1998"/>
      <c r="M55" s="1998"/>
      <c r="N55" s="1998"/>
    </row>
    <row r="56" spans="1:14" s="2132" customFormat="1" x14ac:dyDescent="0.2">
      <c r="A56" s="2927">
        <v>1157.76</v>
      </c>
      <c r="B56" s="2928" t="s">
        <v>173</v>
      </c>
      <c r="C56" s="1999">
        <v>1448</v>
      </c>
      <c r="D56" s="2002">
        <v>3123</v>
      </c>
      <c r="E56" s="2929">
        <v>2122</v>
      </c>
      <c r="F56" s="2136" t="s">
        <v>46</v>
      </c>
      <c r="G56" s="2930">
        <v>1344.08</v>
      </c>
      <c r="H56" s="1998"/>
      <c r="I56" s="2012"/>
      <c r="J56" s="1998"/>
      <c r="K56" s="1998"/>
      <c r="L56" s="1998"/>
      <c r="M56" s="1998"/>
      <c r="N56" s="1998"/>
    </row>
    <row r="57" spans="1:14" s="2132" customFormat="1" x14ac:dyDescent="0.2">
      <c r="A57" s="2927">
        <v>1784.81</v>
      </c>
      <c r="B57" s="2928" t="s">
        <v>173</v>
      </c>
      <c r="C57" s="1999">
        <v>1450</v>
      </c>
      <c r="D57" s="2002">
        <v>3124</v>
      </c>
      <c r="E57" s="2929">
        <v>2122</v>
      </c>
      <c r="F57" s="2136" t="s">
        <v>47</v>
      </c>
      <c r="G57" s="2930">
        <v>1883.15</v>
      </c>
      <c r="H57" s="1998"/>
      <c r="I57" s="2012"/>
      <c r="J57" s="1998"/>
      <c r="K57" s="1998"/>
      <c r="L57" s="1998"/>
      <c r="M57" s="1998"/>
      <c r="N57" s="1998"/>
    </row>
    <row r="58" spans="1:14" s="2132" customFormat="1" x14ac:dyDescent="0.2">
      <c r="A58" s="2927">
        <v>750.9</v>
      </c>
      <c r="B58" s="2928" t="s">
        <v>173</v>
      </c>
      <c r="C58" s="1999">
        <v>1452</v>
      </c>
      <c r="D58" s="2002">
        <v>3122</v>
      </c>
      <c r="E58" s="2929">
        <v>2122</v>
      </c>
      <c r="F58" s="2138" t="s">
        <v>48</v>
      </c>
      <c r="G58" s="2930">
        <v>258.24</v>
      </c>
      <c r="H58" s="1998"/>
      <c r="I58" s="2012"/>
      <c r="J58" s="1998"/>
      <c r="K58" s="1998"/>
      <c r="L58" s="1998"/>
      <c r="M58" s="1998"/>
      <c r="N58" s="1998"/>
    </row>
    <row r="59" spans="1:14" s="2132" customFormat="1" x14ac:dyDescent="0.2">
      <c r="A59" s="2927">
        <v>769.75</v>
      </c>
      <c r="B59" s="2928" t="s">
        <v>173</v>
      </c>
      <c r="C59" s="1999">
        <v>1455</v>
      </c>
      <c r="D59" s="2002">
        <v>3114</v>
      </c>
      <c r="E59" s="2929">
        <v>2122</v>
      </c>
      <c r="F59" s="2932" t="s">
        <v>2246</v>
      </c>
      <c r="G59" s="2930">
        <v>770.88</v>
      </c>
      <c r="H59" s="1998"/>
      <c r="I59" s="2012"/>
      <c r="J59" s="1998"/>
      <c r="K59" s="1998"/>
      <c r="L59" s="1998"/>
      <c r="M59" s="1998"/>
      <c r="N59" s="1998"/>
    </row>
    <row r="60" spans="1:14" s="2132" customFormat="1" x14ac:dyDescent="0.2">
      <c r="A60" s="2927">
        <v>112.61</v>
      </c>
      <c r="B60" s="2928" t="s">
        <v>173</v>
      </c>
      <c r="C60" s="1999">
        <v>1456</v>
      </c>
      <c r="D60" s="2002">
        <v>3114</v>
      </c>
      <c r="E60" s="2929">
        <v>2122</v>
      </c>
      <c r="F60" s="2136" t="s">
        <v>49</v>
      </c>
      <c r="G60" s="2930">
        <v>112.61</v>
      </c>
      <c r="H60" s="1998"/>
      <c r="I60" s="2012"/>
      <c r="J60" s="1998"/>
      <c r="K60" s="1998"/>
      <c r="L60" s="1998"/>
      <c r="M60" s="1998"/>
      <c r="N60" s="1998"/>
    </row>
    <row r="61" spans="1:14" s="2132" customFormat="1" ht="12.75" customHeight="1" x14ac:dyDescent="0.2">
      <c r="A61" s="2927">
        <v>32.92</v>
      </c>
      <c r="B61" s="2933" t="s">
        <v>173</v>
      </c>
      <c r="C61" s="2002">
        <v>1462</v>
      </c>
      <c r="D61" s="2002">
        <v>3114</v>
      </c>
      <c r="E61" s="2934">
        <v>2122</v>
      </c>
      <c r="F61" s="2136" t="s">
        <v>50</v>
      </c>
      <c r="G61" s="2930">
        <v>32.92</v>
      </c>
      <c r="H61" s="1998"/>
      <c r="I61" s="2012"/>
      <c r="J61" s="1998"/>
      <c r="K61" s="1998"/>
      <c r="L61" s="1998"/>
      <c r="M61" s="1998"/>
      <c r="N61" s="1998"/>
    </row>
    <row r="62" spans="1:14" s="2132" customFormat="1" ht="12.75" customHeight="1" x14ac:dyDescent="0.2">
      <c r="A62" s="2927">
        <v>21.05</v>
      </c>
      <c r="B62" s="2928" t="s">
        <v>173</v>
      </c>
      <c r="C62" s="1999">
        <v>1469</v>
      </c>
      <c r="D62" s="1999">
        <v>3114</v>
      </c>
      <c r="E62" s="2929">
        <v>2122</v>
      </c>
      <c r="F62" s="2136" t="s">
        <v>51</v>
      </c>
      <c r="G62" s="2930">
        <v>21.54</v>
      </c>
      <c r="H62" s="1998"/>
      <c r="I62" s="2012"/>
      <c r="J62" s="1998"/>
      <c r="K62" s="1998"/>
      <c r="L62" s="1998"/>
      <c r="M62" s="1998"/>
      <c r="N62" s="1998"/>
    </row>
    <row r="63" spans="1:14" s="2132" customFormat="1" x14ac:dyDescent="0.2">
      <c r="A63" s="2927">
        <v>24.71</v>
      </c>
      <c r="B63" s="2933" t="s">
        <v>173</v>
      </c>
      <c r="C63" s="2002">
        <v>1470</v>
      </c>
      <c r="D63" s="2002">
        <v>4322</v>
      </c>
      <c r="E63" s="2934">
        <v>2122</v>
      </c>
      <c r="F63" s="2932" t="s">
        <v>52</v>
      </c>
      <c r="G63" s="2930">
        <v>24.71</v>
      </c>
      <c r="H63" s="1998"/>
      <c r="I63" s="2012"/>
      <c r="J63" s="1998"/>
      <c r="K63" s="1998"/>
      <c r="L63" s="1998"/>
      <c r="M63" s="1998"/>
      <c r="N63" s="1998"/>
    </row>
    <row r="64" spans="1:14" s="2795" customFormat="1" ht="12" customHeight="1" thickBot="1" x14ac:dyDescent="0.25">
      <c r="A64" s="2936"/>
      <c r="B64" s="2919"/>
      <c r="C64" s="2937"/>
      <c r="D64" s="2938"/>
      <c r="E64" s="2938"/>
      <c r="F64" s="2939"/>
      <c r="G64" s="2940" t="s">
        <v>185</v>
      </c>
      <c r="H64" s="2793"/>
      <c r="I64" s="2012"/>
      <c r="J64" s="3139"/>
      <c r="K64" s="3139"/>
      <c r="L64" s="3139"/>
      <c r="M64" s="3139"/>
      <c r="N64" s="3139"/>
    </row>
    <row r="65" spans="1:14" s="2795" customFormat="1" ht="13.5" thickBot="1" x14ac:dyDescent="0.25">
      <c r="A65" s="3293" t="s">
        <v>18</v>
      </c>
      <c r="B65" s="3294"/>
      <c r="C65" s="3294"/>
      <c r="D65" s="3294"/>
      <c r="E65" s="3295"/>
      <c r="F65" s="2867" t="s">
        <v>16</v>
      </c>
      <c r="G65" s="2800" t="s">
        <v>1454</v>
      </c>
      <c r="H65" s="2793"/>
      <c r="I65" s="2012"/>
      <c r="J65" s="3139"/>
      <c r="K65" s="3139"/>
      <c r="L65" s="3139"/>
      <c r="M65" s="3139"/>
      <c r="N65" s="3139"/>
    </row>
    <row r="66" spans="1:14" s="2795" customFormat="1" ht="13.5" thickBot="1" x14ac:dyDescent="0.25">
      <c r="A66" s="2892" t="s">
        <v>1451</v>
      </c>
      <c r="B66" s="2870" t="s">
        <v>172</v>
      </c>
      <c r="C66" s="2941" t="s">
        <v>17</v>
      </c>
      <c r="D66" s="2942" t="s">
        <v>179</v>
      </c>
      <c r="E66" s="2873" t="s">
        <v>180</v>
      </c>
      <c r="F66" s="2943" t="s">
        <v>2248</v>
      </c>
      <c r="G66" s="2944" t="s">
        <v>261</v>
      </c>
      <c r="H66" s="2793"/>
      <c r="I66" s="2012"/>
      <c r="J66" s="3139"/>
      <c r="K66" s="3139"/>
      <c r="L66" s="3139"/>
      <c r="M66" s="3139"/>
      <c r="N66" s="3139"/>
    </row>
    <row r="67" spans="1:14" s="2132" customFormat="1" x14ac:dyDescent="0.2">
      <c r="A67" s="2927">
        <v>580.91999999999996</v>
      </c>
      <c r="B67" s="2928" t="s">
        <v>173</v>
      </c>
      <c r="C67" s="1999">
        <v>1471</v>
      </c>
      <c r="D67" s="2002">
        <v>4322</v>
      </c>
      <c r="E67" s="2929">
        <v>2122</v>
      </c>
      <c r="F67" s="2931" t="s">
        <v>53</v>
      </c>
      <c r="G67" s="2930">
        <v>580.91999999999996</v>
      </c>
      <c r="H67" s="1998"/>
      <c r="I67" s="2012"/>
      <c r="J67" s="1998"/>
      <c r="K67" s="1998"/>
      <c r="L67" s="1998"/>
      <c r="M67" s="1998"/>
      <c r="N67" s="1998"/>
    </row>
    <row r="68" spans="1:14" s="2132" customFormat="1" x14ac:dyDescent="0.2">
      <c r="A68" s="2927">
        <v>92.37</v>
      </c>
      <c r="B68" s="2928" t="s">
        <v>173</v>
      </c>
      <c r="C68" s="1999">
        <v>1472</v>
      </c>
      <c r="D68" s="1999">
        <v>4322</v>
      </c>
      <c r="E68" s="2929">
        <v>2122</v>
      </c>
      <c r="F68" s="2931" t="s">
        <v>54</v>
      </c>
      <c r="G68" s="2935">
        <v>92.37</v>
      </c>
      <c r="H68" s="1998"/>
      <c r="I68" s="2012"/>
      <c r="J68" s="1998"/>
      <c r="K68" s="1998"/>
      <c r="L68" s="1998"/>
      <c r="M68" s="1998"/>
      <c r="N68" s="1998"/>
    </row>
    <row r="69" spans="1:14" s="2132" customFormat="1" x14ac:dyDescent="0.2">
      <c r="A69" s="2927">
        <v>48.12</v>
      </c>
      <c r="B69" s="2928" t="s">
        <v>173</v>
      </c>
      <c r="C69" s="1999">
        <v>1473</v>
      </c>
      <c r="D69" s="1999">
        <v>4322</v>
      </c>
      <c r="E69" s="2929">
        <v>2122</v>
      </c>
      <c r="F69" s="2931" t="s">
        <v>2247</v>
      </c>
      <c r="G69" s="2935">
        <v>63.17</v>
      </c>
      <c r="H69" s="1998"/>
      <c r="I69" s="2012"/>
      <c r="J69" s="1998"/>
      <c r="K69" s="1998"/>
      <c r="L69" s="1998"/>
      <c r="M69" s="1998"/>
      <c r="N69" s="1998"/>
    </row>
    <row r="70" spans="1:14" s="2132" customFormat="1" x14ac:dyDescent="0.2">
      <c r="A70" s="2923">
        <v>31.9</v>
      </c>
      <c r="B70" s="2933" t="s">
        <v>173</v>
      </c>
      <c r="C70" s="2002">
        <v>1474</v>
      </c>
      <c r="D70" s="2002">
        <v>4322</v>
      </c>
      <c r="E70" s="2934">
        <v>2122</v>
      </c>
      <c r="F70" s="2932" t="s">
        <v>55</v>
      </c>
      <c r="G70" s="2930">
        <v>31.9</v>
      </c>
      <c r="H70" s="1998"/>
      <c r="I70" s="1998"/>
      <c r="J70" s="1998"/>
      <c r="K70" s="1998"/>
      <c r="L70" s="1998"/>
      <c r="M70" s="1998"/>
      <c r="N70" s="1998"/>
    </row>
    <row r="71" spans="1:14" s="2132" customFormat="1" x14ac:dyDescent="0.2">
      <c r="A71" s="2923">
        <v>244.66</v>
      </c>
      <c r="B71" s="2928" t="s">
        <v>173</v>
      </c>
      <c r="C71" s="1999">
        <v>1475</v>
      </c>
      <c r="D71" s="2002">
        <v>4322</v>
      </c>
      <c r="E71" s="2929">
        <v>2122</v>
      </c>
      <c r="F71" s="2931" t="s">
        <v>56</v>
      </c>
      <c r="G71" s="2930">
        <v>250</v>
      </c>
      <c r="H71" s="1998"/>
      <c r="I71" s="1998"/>
      <c r="J71" s="1998"/>
      <c r="K71" s="1998"/>
      <c r="L71" s="1998"/>
      <c r="M71" s="1998"/>
      <c r="N71" s="1998"/>
    </row>
    <row r="72" spans="1:14" s="2132" customFormat="1" x14ac:dyDescent="0.2">
      <c r="A72" s="2923">
        <v>17.25</v>
      </c>
      <c r="B72" s="2928" t="s">
        <v>173</v>
      </c>
      <c r="C72" s="1999">
        <v>1476</v>
      </c>
      <c r="D72" s="2002">
        <v>4322</v>
      </c>
      <c r="E72" s="2929">
        <v>2122</v>
      </c>
      <c r="F72" s="2931" t="s">
        <v>57</v>
      </c>
      <c r="G72" s="2930">
        <v>19.170000000000002</v>
      </c>
      <c r="H72" s="1998"/>
      <c r="I72" s="1998"/>
      <c r="J72" s="1998"/>
      <c r="K72" s="1998"/>
      <c r="L72" s="1998"/>
      <c r="M72" s="1998"/>
      <c r="N72" s="1998"/>
    </row>
    <row r="73" spans="1:14" s="2132" customFormat="1" ht="13.5" thickBot="1" x14ac:dyDescent="0.25">
      <c r="A73" s="2927">
        <v>26.67</v>
      </c>
      <c r="B73" s="2945" t="s">
        <v>173</v>
      </c>
      <c r="C73" s="1999">
        <v>1493</v>
      </c>
      <c r="D73" s="2946">
        <v>3146</v>
      </c>
      <c r="E73" s="2946">
        <v>2122</v>
      </c>
      <c r="F73" s="2947" t="s">
        <v>152</v>
      </c>
      <c r="G73" s="2935">
        <v>0</v>
      </c>
      <c r="H73" s="1998"/>
      <c r="I73" s="1998"/>
      <c r="J73" s="1998"/>
      <c r="K73" s="1998"/>
      <c r="L73" s="1998"/>
      <c r="M73" s="1998"/>
      <c r="N73" s="1998"/>
    </row>
    <row r="74" spans="1:14" s="1612" customFormat="1" ht="13.5" thickBot="1" x14ac:dyDescent="0.25">
      <c r="A74" s="1950">
        <f>SUM(A75:A93)</f>
        <v>9000</v>
      </c>
      <c r="B74" s="1947" t="s">
        <v>172</v>
      </c>
      <c r="C74" s="1947" t="s">
        <v>17</v>
      </c>
      <c r="D74" s="1948" t="s">
        <v>179</v>
      </c>
      <c r="E74" s="1949" t="s">
        <v>180</v>
      </c>
      <c r="F74" s="2948" t="s">
        <v>262</v>
      </c>
      <c r="G74" s="1950">
        <f>SUM(G75:G93)</f>
        <v>9730.8700000000008</v>
      </c>
      <c r="H74" s="1998"/>
      <c r="I74" s="1998"/>
      <c r="J74" s="3145"/>
      <c r="K74" s="3145"/>
      <c r="L74" s="3145"/>
      <c r="M74" s="3145"/>
      <c r="N74" s="3145"/>
    </row>
    <row r="75" spans="1:14" s="1612" customFormat="1" ht="12.75" customHeight="1" x14ac:dyDescent="0.2">
      <c r="A75" s="3027">
        <v>1119</v>
      </c>
      <c r="B75" s="1933" t="s">
        <v>173</v>
      </c>
      <c r="C75" s="1934">
        <v>1501</v>
      </c>
      <c r="D75" s="1935">
        <v>4357</v>
      </c>
      <c r="E75" s="1936">
        <v>2122</v>
      </c>
      <c r="F75" s="2145" t="s">
        <v>263</v>
      </c>
      <c r="G75" s="2949">
        <v>1199.03</v>
      </c>
      <c r="H75" s="1998"/>
      <c r="I75" s="2950"/>
      <c r="J75" s="3145"/>
      <c r="K75" s="3145"/>
      <c r="L75" s="3145"/>
      <c r="M75" s="3145"/>
      <c r="N75" s="3145"/>
    </row>
    <row r="76" spans="1:14" s="1612" customFormat="1" x14ac:dyDescent="0.2">
      <c r="A76" s="3027">
        <v>73</v>
      </c>
      <c r="B76" s="1937" t="s">
        <v>173</v>
      </c>
      <c r="C76" s="1938">
        <v>1502</v>
      </c>
      <c r="D76" s="1939">
        <v>4311</v>
      </c>
      <c r="E76" s="1940">
        <v>2122</v>
      </c>
      <c r="F76" s="2144" t="s">
        <v>264</v>
      </c>
      <c r="G76" s="2949">
        <v>115.78</v>
      </c>
      <c r="H76" s="1998"/>
      <c r="I76" s="2950"/>
      <c r="J76" s="3145"/>
      <c r="K76" s="3145"/>
      <c r="L76" s="3145"/>
      <c r="M76" s="3145"/>
      <c r="N76" s="3145"/>
    </row>
    <row r="77" spans="1:14" s="1612" customFormat="1" x14ac:dyDescent="0.2">
      <c r="A77" s="3027">
        <v>424</v>
      </c>
      <c r="B77" s="1937" t="s">
        <v>173</v>
      </c>
      <c r="C77" s="1938">
        <v>1504</v>
      </c>
      <c r="D77" s="1939">
        <v>4357</v>
      </c>
      <c r="E77" s="1940">
        <v>2122</v>
      </c>
      <c r="F77" s="2144" t="s">
        <v>265</v>
      </c>
      <c r="G77" s="2949">
        <v>454.22</v>
      </c>
      <c r="H77" s="1998"/>
      <c r="I77" s="2950"/>
      <c r="J77" s="3145"/>
      <c r="K77" s="3145"/>
      <c r="L77" s="3145"/>
      <c r="M77" s="3145"/>
      <c r="N77" s="3145"/>
    </row>
    <row r="78" spans="1:14" s="1612" customFormat="1" x14ac:dyDescent="0.2">
      <c r="A78" s="3027">
        <v>204</v>
      </c>
      <c r="B78" s="1937" t="s">
        <v>173</v>
      </c>
      <c r="C78" s="1938">
        <v>1505</v>
      </c>
      <c r="D78" s="1939">
        <v>4357</v>
      </c>
      <c r="E78" s="1940">
        <v>2122</v>
      </c>
      <c r="F78" s="2144" t="s">
        <v>266</v>
      </c>
      <c r="G78" s="2949">
        <v>264.89</v>
      </c>
      <c r="H78" s="1998"/>
      <c r="I78" s="2950"/>
      <c r="J78" s="3145"/>
      <c r="K78" s="3145"/>
      <c r="L78" s="3145"/>
      <c r="M78" s="3145"/>
      <c r="N78" s="3145"/>
    </row>
    <row r="79" spans="1:14" s="1612" customFormat="1" x14ac:dyDescent="0.2">
      <c r="A79" s="3027">
        <v>1</v>
      </c>
      <c r="B79" s="1937" t="s">
        <v>173</v>
      </c>
      <c r="C79" s="1938">
        <v>1507</v>
      </c>
      <c r="D79" s="1939">
        <v>4356</v>
      </c>
      <c r="E79" s="1940">
        <v>2122</v>
      </c>
      <c r="F79" s="2144" t="s">
        <v>267</v>
      </c>
      <c r="G79" s="2949">
        <v>1.32</v>
      </c>
      <c r="H79" s="1998"/>
      <c r="I79" s="2950"/>
      <c r="J79" s="3145"/>
      <c r="K79" s="3145"/>
      <c r="L79" s="3145"/>
      <c r="M79" s="3145"/>
      <c r="N79" s="3145"/>
    </row>
    <row r="80" spans="1:14" s="1612" customFormat="1" x14ac:dyDescent="0.2">
      <c r="A80" s="3027">
        <v>102</v>
      </c>
      <c r="B80" s="1937" t="s">
        <v>173</v>
      </c>
      <c r="C80" s="1938">
        <v>1508</v>
      </c>
      <c r="D80" s="1939">
        <v>4357</v>
      </c>
      <c r="E80" s="1940">
        <v>2122</v>
      </c>
      <c r="F80" s="2144" t="s">
        <v>268</v>
      </c>
      <c r="G80" s="2949">
        <v>110.94</v>
      </c>
      <c r="H80" s="1998"/>
      <c r="I80" s="2950"/>
      <c r="J80" s="3145"/>
      <c r="K80" s="3145"/>
      <c r="L80" s="3145"/>
      <c r="M80" s="3145"/>
      <c r="N80" s="3145"/>
    </row>
    <row r="81" spans="1:14" s="1612" customFormat="1" x14ac:dyDescent="0.2">
      <c r="A81" s="3027">
        <v>265</v>
      </c>
      <c r="B81" s="1937" t="s">
        <v>173</v>
      </c>
      <c r="C81" s="1938">
        <v>1509</v>
      </c>
      <c r="D81" s="1939">
        <v>4357</v>
      </c>
      <c r="E81" s="1940">
        <v>2122</v>
      </c>
      <c r="F81" s="2144" t="s">
        <v>269</v>
      </c>
      <c r="G81" s="2949">
        <v>279.81</v>
      </c>
      <c r="H81" s="1998"/>
      <c r="I81" s="2950"/>
      <c r="J81" s="3145"/>
      <c r="K81" s="3145"/>
      <c r="L81" s="3145"/>
      <c r="M81" s="3145"/>
      <c r="N81" s="3145"/>
    </row>
    <row r="82" spans="1:14" s="1612" customFormat="1" x14ac:dyDescent="0.2">
      <c r="A82" s="3027">
        <v>741</v>
      </c>
      <c r="B82" s="1937" t="s">
        <v>173</v>
      </c>
      <c r="C82" s="1938">
        <v>1510</v>
      </c>
      <c r="D82" s="1939">
        <v>4357</v>
      </c>
      <c r="E82" s="1940">
        <v>2122</v>
      </c>
      <c r="F82" s="2144" t="s">
        <v>270</v>
      </c>
      <c r="G82" s="2949">
        <v>816.13</v>
      </c>
      <c r="H82" s="1998"/>
      <c r="I82" s="2950"/>
      <c r="J82" s="3145"/>
      <c r="K82" s="3145"/>
      <c r="L82" s="3145"/>
      <c r="M82" s="3145"/>
      <c r="N82" s="3145"/>
    </row>
    <row r="83" spans="1:14" s="1612" customFormat="1" x14ac:dyDescent="0.2">
      <c r="A83" s="3027">
        <v>417</v>
      </c>
      <c r="B83" s="1937" t="s">
        <v>173</v>
      </c>
      <c r="C83" s="1938">
        <v>1512</v>
      </c>
      <c r="D83" s="1939">
        <v>4357</v>
      </c>
      <c r="E83" s="1940">
        <v>2122</v>
      </c>
      <c r="F83" s="2144" t="s">
        <v>271</v>
      </c>
      <c r="G83" s="2949">
        <v>448.03</v>
      </c>
      <c r="H83" s="1998"/>
      <c r="I83" s="2950"/>
      <c r="J83" s="3145"/>
      <c r="K83" s="3145"/>
      <c r="L83" s="3145"/>
      <c r="M83" s="3145"/>
      <c r="N83" s="3145"/>
    </row>
    <row r="84" spans="1:14" s="1612" customFormat="1" x14ac:dyDescent="0.2">
      <c r="A84" s="3027">
        <v>1121</v>
      </c>
      <c r="B84" s="1937" t="s">
        <v>173</v>
      </c>
      <c r="C84" s="1938">
        <v>1513</v>
      </c>
      <c r="D84" s="1939">
        <v>4357</v>
      </c>
      <c r="E84" s="1940">
        <v>2122</v>
      </c>
      <c r="F84" s="2144" t="s">
        <v>272</v>
      </c>
      <c r="G84" s="2949">
        <v>1209.6199999999999</v>
      </c>
      <c r="H84" s="1998"/>
      <c r="I84" s="2950"/>
      <c r="J84" s="3145"/>
      <c r="K84" s="3145"/>
      <c r="L84" s="3145"/>
      <c r="M84" s="3145"/>
      <c r="N84" s="3145"/>
    </row>
    <row r="85" spans="1:14" s="1612" customFormat="1" x14ac:dyDescent="0.2">
      <c r="A85" s="3027">
        <v>385</v>
      </c>
      <c r="B85" s="1937" t="s">
        <v>173</v>
      </c>
      <c r="C85" s="1938">
        <v>1514</v>
      </c>
      <c r="D85" s="1939">
        <v>4357</v>
      </c>
      <c r="E85" s="1940">
        <v>2122</v>
      </c>
      <c r="F85" s="2144" t="s">
        <v>273</v>
      </c>
      <c r="G85" s="2949">
        <v>421.59</v>
      </c>
      <c r="H85" s="1998"/>
      <c r="I85" s="2950"/>
      <c r="J85" s="3145"/>
      <c r="K85" s="3145"/>
      <c r="L85" s="3145"/>
      <c r="M85" s="3145"/>
      <c r="N85" s="3145"/>
    </row>
    <row r="86" spans="1:14" s="1612" customFormat="1" x14ac:dyDescent="0.2">
      <c r="A86" s="3027">
        <v>128</v>
      </c>
      <c r="B86" s="1937" t="s">
        <v>173</v>
      </c>
      <c r="C86" s="1938">
        <v>1515</v>
      </c>
      <c r="D86" s="1939">
        <v>4357</v>
      </c>
      <c r="E86" s="1940">
        <v>2122</v>
      </c>
      <c r="F86" s="2144" t="s">
        <v>274</v>
      </c>
      <c r="G86" s="2949">
        <v>136.99</v>
      </c>
      <c r="H86" s="1998"/>
      <c r="I86" s="2950"/>
      <c r="J86" s="3145"/>
      <c r="K86" s="3145"/>
      <c r="L86" s="3145"/>
      <c r="M86" s="3145"/>
      <c r="N86" s="3145"/>
    </row>
    <row r="87" spans="1:14" s="1612" customFormat="1" x14ac:dyDescent="0.2">
      <c r="A87" s="3027">
        <v>1025</v>
      </c>
      <c r="B87" s="1937" t="s">
        <v>173</v>
      </c>
      <c r="C87" s="1938">
        <v>1516</v>
      </c>
      <c r="D87" s="1939">
        <v>4357</v>
      </c>
      <c r="E87" s="1940">
        <v>2122</v>
      </c>
      <c r="F87" s="2144" t="s">
        <v>275</v>
      </c>
      <c r="G87" s="2949">
        <v>1096.98</v>
      </c>
      <c r="H87" s="1998"/>
      <c r="I87" s="2950"/>
      <c r="J87" s="3145"/>
      <c r="K87" s="3145"/>
      <c r="L87" s="3145"/>
      <c r="M87" s="3145"/>
      <c r="N87" s="3145"/>
    </row>
    <row r="88" spans="1:14" s="1612" customFormat="1" x14ac:dyDescent="0.2">
      <c r="A88" s="3027">
        <v>1589</v>
      </c>
      <c r="B88" s="1937" t="s">
        <v>173</v>
      </c>
      <c r="C88" s="1938">
        <v>1517</v>
      </c>
      <c r="D88" s="1939">
        <v>4357</v>
      </c>
      <c r="E88" s="1940">
        <v>2122</v>
      </c>
      <c r="F88" s="2144" t="s">
        <v>276</v>
      </c>
      <c r="G88" s="2949">
        <v>1704.81</v>
      </c>
      <c r="H88" s="1998"/>
      <c r="I88" s="2950"/>
      <c r="J88" s="3145"/>
      <c r="K88" s="3145"/>
      <c r="L88" s="3145"/>
      <c r="M88" s="3145"/>
      <c r="N88" s="3145"/>
    </row>
    <row r="89" spans="1:14" s="1612" customFormat="1" x14ac:dyDescent="0.2">
      <c r="A89" s="3027">
        <v>20</v>
      </c>
      <c r="B89" s="1937" t="s">
        <v>173</v>
      </c>
      <c r="C89" s="1938">
        <v>1519</v>
      </c>
      <c r="D89" s="1939">
        <v>4357</v>
      </c>
      <c r="E89" s="1940">
        <v>2122</v>
      </c>
      <c r="F89" s="2144" t="s">
        <v>277</v>
      </c>
      <c r="G89" s="2949">
        <v>21.37</v>
      </c>
      <c r="H89" s="1998"/>
      <c r="I89" s="2950"/>
      <c r="J89" s="3145"/>
      <c r="K89" s="3145"/>
      <c r="L89" s="3145"/>
      <c r="M89" s="3145"/>
      <c r="N89" s="3145"/>
    </row>
    <row r="90" spans="1:14" s="1612" customFormat="1" x14ac:dyDescent="0.2">
      <c r="A90" s="3027">
        <v>94</v>
      </c>
      <c r="B90" s="1937" t="s">
        <v>173</v>
      </c>
      <c r="C90" s="1938">
        <v>1520</v>
      </c>
      <c r="D90" s="1939">
        <v>4356</v>
      </c>
      <c r="E90" s="1940">
        <v>2122</v>
      </c>
      <c r="F90" s="2144" t="s">
        <v>278</v>
      </c>
      <c r="G90" s="2949">
        <v>107.11</v>
      </c>
      <c r="H90" s="1998"/>
      <c r="I90" s="2950"/>
      <c r="J90" s="3145"/>
      <c r="K90" s="3145"/>
      <c r="L90" s="3145"/>
      <c r="M90" s="3145"/>
      <c r="N90" s="3145"/>
    </row>
    <row r="91" spans="1:14" s="1612" customFormat="1" x14ac:dyDescent="0.2">
      <c r="A91" s="3027">
        <v>186</v>
      </c>
      <c r="B91" s="1941" t="s">
        <v>173</v>
      </c>
      <c r="C91" s="1938">
        <v>1521</v>
      </c>
      <c r="D91" s="1942">
        <v>4357</v>
      </c>
      <c r="E91" s="1940">
        <v>2122</v>
      </c>
      <c r="F91" s="2144" t="s">
        <v>279</v>
      </c>
      <c r="G91" s="2949">
        <v>348.73</v>
      </c>
      <c r="H91" s="1998"/>
      <c r="I91" s="2950"/>
      <c r="J91" s="3145"/>
      <c r="K91" s="3145"/>
      <c r="L91" s="3145"/>
      <c r="M91" s="3145"/>
      <c r="N91" s="3145"/>
    </row>
    <row r="92" spans="1:14" s="1612" customFormat="1" x14ac:dyDescent="0.2">
      <c r="A92" s="3027">
        <v>350</v>
      </c>
      <c r="B92" s="1941" t="s">
        <v>173</v>
      </c>
      <c r="C92" s="1938">
        <v>1522</v>
      </c>
      <c r="D92" s="1942">
        <v>4357</v>
      </c>
      <c r="E92" s="1940">
        <v>2122</v>
      </c>
      <c r="F92" s="2144" t="s">
        <v>280</v>
      </c>
      <c r="G92" s="2949">
        <v>179.11</v>
      </c>
      <c r="H92" s="1998"/>
      <c r="I92" s="2950"/>
      <c r="J92" s="3145"/>
      <c r="K92" s="3145"/>
      <c r="L92" s="3145"/>
      <c r="M92" s="3145"/>
      <c r="N92" s="3145"/>
    </row>
    <row r="93" spans="1:14" s="2795" customFormat="1" ht="13.5" thickBot="1" x14ac:dyDescent="0.25">
      <c r="A93" s="2951">
        <v>756</v>
      </c>
      <c r="B93" s="1941" t="s">
        <v>173</v>
      </c>
      <c r="C93" s="1944">
        <v>1523</v>
      </c>
      <c r="D93" s="1945">
        <v>4357</v>
      </c>
      <c r="E93" s="1946">
        <v>2122</v>
      </c>
      <c r="F93" s="2952" t="s">
        <v>970</v>
      </c>
      <c r="G93" s="2953">
        <v>814.41</v>
      </c>
      <c r="H93" s="2793"/>
      <c r="I93" s="2950"/>
      <c r="J93" s="3139"/>
      <c r="K93" s="3139"/>
      <c r="L93" s="3139"/>
      <c r="M93" s="3139"/>
      <c r="N93" s="3139"/>
    </row>
    <row r="94" spans="1:14" s="2795" customFormat="1" ht="13.5" thickBot="1" x14ac:dyDescent="0.25">
      <c r="A94" s="2954">
        <v>0</v>
      </c>
      <c r="B94" s="2870" t="s">
        <v>172</v>
      </c>
      <c r="C94" s="2941" t="s">
        <v>17</v>
      </c>
      <c r="D94" s="2942" t="s">
        <v>179</v>
      </c>
      <c r="E94" s="2873" t="s">
        <v>180</v>
      </c>
      <c r="F94" s="2894" t="s">
        <v>281</v>
      </c>
      <c r="G94" s="2955">
        <v>0</v>
      </c>
      <c r="H94" s="2793"/>
      <c r="I94" s="2793"/>
      <c r="J94" s="3139"/>
      <c r="K94" s="3139"/>
      <c r="L94" s="3139"/>
      <c r="M94" s="3139"/>
      <c r="N94" s="3139"/>
    </row>
    <row r="95" spans="1:14" s="1612" customFormat="1" ht="13.5" thickBot="1" x14ac:dyDescent="0.25">
      <c r="A95" s="2956">
        <v>0</v>
      </c>
      <c r="B95" s="2957" t="s">
        <v>173</v>
      </c>
      <c r="C95" s="2958">
        <v>1601</v>
      </c>
      <c r="D95" s="2959" t="s">
        <v>167</v>
      </c>
      <c r="E95" s="2960">
        <v>2122</v>
      </c>
      <c r="F95" s="2961" t="s">
        <v>282</v>
      </c>
      <c r="G95" s="2962">
        <v>0</v>
      </c>
      <c r="H95" s="1998"/>
      <c r="I95" s="3145"/>
      <c r="J95" s="3153"/>
      <c r="K95" s="3145"/>
      <c r="L95" s="3145"/>
      <c r="M95" s="3145"/>
      <c r="N95" s="3145"/>
    </row>
    <row r="96" spans="1:14" s="1612" customFormat="1" ht="12.75" customHeight="1" thickBot="1" x14ac:dyDescent="0.25">
      <c r="A96" s="2963">
        <f>SUM(A97:A101)</f>
        <v>4480.5</v>
      </c>
      <c r="B96" s="2257" t="s">
        <v>172</v>
      </c>
      <c r="C96" s="1947" t="s">
        <v>17</v>
      </c>
      <c r="D96" s="1948" t="s">
        <v>179</v>
      </c>
      <c r="E96" s="2258" t="s">
        <v>180</v>
      </c>
      <c r="F96" s="2146" t="s">
        <v>283</v>
      </c>
      <c r="G96" s="1950">
        <f>SUM(G97:G101)</f>
        <v>4536.2596000000003</v>
      </c>
      <c r="H96" s="1998"/>
      <c r="I96" s="3153"/>
      <c r="J96" s="3154"/>
      <c r="K96" s="3145"/>
      <c r="L96" s="3145"/>
      <c r="M96" s="3145"/>
      <c r="N96" s="3145"/>
    </row>
    <row r="97" spans="1:14" s="1612" customFormat="1" x14ac:dyDescent="0.2">
      <c r="A97" s="125">
        <v>2731.86</v>
      </c>
      <c r="B97" s="1937" t="s">
        <v>173</v>
      </c>
      <c r="C97" s="2964">
        <v>1701</v>
      </c>
      <c r="D97" s="2965">
        <v>3314</v>
      </c>
      <c r="E97" s="2003">
        <v>2122</v>
      </c>
      <c r="F97" s="2966" t="s">
        <v>284</v>
      </c>
      <c r="G97" s="1323">
        <v>2771.05</v>
      </c>
      <c r="H97" s="1998"/>
      <c r="I97" s="3145"/>
      <c r="J97" s="3153"/>
      <c r="K97" s="3145"/>
      <c r="L97" s="3145"/>
      <c r="M97" s="3145"/>
      <c r="N97" s="3145"/>
    </row>
    <row r="98" spans="1:14" s="1612" customFormat="1" x14ac:dyDescent="0.2">
      <c r="A98" s="125">
        <v>1114.1300000000001</v>
      </c>
      <c r="B98" s="1937" t="s">
        <v>173</v>
      </c>
      <c r="C98" s="1938">
        <v>1702</v>
      </c>
      <c r="D98" s="2965">
        <v>3315</v>
      </c>
      <c r="E98" s="2001">
        <v>2122</v>
      </c>
      <c r="F98" s="2967" t="s">
        <v>285</v>
      </c>
      <c r="G98" s="1323">
        <v>1066.68</v>
      </c>
      <c r="H98" s="1998"/>
      <c r="I98" s="3145"/>
      <c r="J98" s="3153"/>
      <c r="K98" s="3145"/>
      <c r="L98" s="3145"/>
      <c r="M98" s="3145"/>
      <c r="N98" s="3145"/>
    </row>
    <row r="99" spans="1:14" s="1612" customFormat="1" x14ac:dyDescent="0.2">
      <c r="A99" s="82">
        <v>78.930000000000007</v>
      </c>
      <c r="B99" s="1937" t="s">
        <v>173</v>
      </c>
      <c r="C99" s="1938">
        <v>1703</v>
      </c>
      <c r="D99" s="2965">
        <v>3315</v>
      </c>
      <c r="E99" s="2001">
        <v>2122</v>
      </c>
      <c r="F99" s="2967" t="s">
        <v>286</v>
      </c>
      <c r="G99" s="85">
        <v>78.960599999999999</v>
      </c>
      <c r="H99" s="1998"/>
      <c r="I99" s="3145"/>
      <c r="J99" s="3153"/>
      <c r="K99" s="3145"/>
      <c r="L99" s="3145"/>
      <c r="M99" s="3145"/>
      <c r="N99" s="3145"/>
    </row>
    <row r="100" spans="1:14" s="1612" customFormat="1" x14ac:dyDescent="0.2">
      <c r="A100" s="82">
        <v>374</v>
      </c>
      <c r="B100" s="1937" t="s">
        <v>173</v>
      </c>
      <c r="C100" s="1938">
        <v>1704</v>
      </c>
      <c r="D100" s="2965">
        <v>3315</v>
      </c>
      <c r="E100" s="2001">
        <v>2122</v>
      </c>
      <c r="F100" s="2967" t="s">
        <v>287</v>
      </c>
      <c r="G100" s="85">
        <v>388.089</v>
      </c>
      <c r="H100" s="1998"/>
      <c r="I100" s="3145"/>
      <c r="J100" s="3153"/>
      <c r="K100" s="3145"/>
      <c r="L100" s="3145"/>
      <c r="M100" s="3145"/>
      <c r="N100" s="3145"/>
    </row>
    <row r="101" spans="1:14" s="2795" customFormat="1" ht="13.5" thickBot="1" x14ac:dyDescent="0.25">
      <c r="A101" s="318">
        <v>181.58</v>
      </c>
      <c r="B101" s="1943" t="s">
        <v>173</v>
      </c>
      <c r="C101" s="2968">
        <v>1705</v>
      </c>
      <c r="D101" s="2969">
        <v>3315</v>
      </c>
      <c r="E101" s="2006">
        <v>2122</v>
      </c>
      <c r="F101" s="2970" t="s">
        <v>288</v>
      </c>
      <c r="G101" s="187">
        <v>231.48</v>
      </c>
      <c r="H101" s="2793"/>
      <c r="I101" s="3139"/>
      <c r="J101" s="3155"/>
      <c r="K101" s="3139"/>
      <c r="L101" s="3139"/>
      <c r="M101" s="3139"/>
      <c r="N101" s="3139"/>
    </row>
    <row r="102" spans="1:14" s="2795" customFormat="1" ht="13.5" thickBot="1" x14ac:dyDescent="0.25">
      <c r="A102" s="2971">
        <f>A103</f>
        <v>393</v>
      </c>
      <c r="B102" s="2972" t="s">
        <v>172</v>
      </c>
      <c r="C102" s="2973" t="s">
        <v>17</v>
      </c>
      <c r="D102" s="2974" t="s">
        <v>179</v>
      </c>
      <c r="E102" s="2975" t="s">
        <v>180</v>
      </c>
      <c r="F102" s="2894" t="s">
        <v>2249</v>
      </c>
      <c r="G102" s="2971">
        <f>G103</f>
        <v>232</v>
      </c>
      <c r="H102" s="2793"/>
      <c r="I102" s="3155"/>
      <c r="J102" s="3140"/>
      <c r="K102" s="3139"/>
      <c r="L102" s="3139"/>
      <c r="M102" s="3139"/>
      <c r="N102" s="3139"/>
    </row>
    <row r="103" spans="1:14" s="2795" customFormat="1" ht="13.5" thickBot="1" x14ac:dyDescent="0.25">
      <c r="A103" s="1618">
        <v>393</v>
      </c>
      <c r="B103" s="2976" t="s">
        <v>173</v>
      </c>
      <c r="C103" s="2958">
        <v>1801</v>
      </c>
      <c r="D103" s="2959" t="s">
        <v>167</v>
      </c>
      <c r="E103" s="2960">
        <v>2122</v>
      </c>
      <c r="F103" s="2977" t="s">
        <v>2250</v>
      </c>
      <c r="G103" s="2978">
        <v>232</v>
      </c>
      <c r="H103" s="2793"/>
      <c r="I103" s="3139"/>
      <c r="J103" s="3155"/>
      <c r="K103" s="3139"/>
      <c r="L103" s="3139"/>
      <c r="M103" s="3139"/>
      <c r="N103" s="3139"/>
    </row>
    <row r="104" spans="1:14" s="2795" customFormat="1" ht="12.75" customHeight="1" thickBot="1" x14ac:dyDescent="0.25">
      <c r="A104" s="2895">
        <f>SUM(A105:A106)</f>
        <v>0</v>
      </c>
      <c r="B104" s="2870" t="s">
        <v>172</v>
      </c>
      <c r="C104" s="2941" t="s">
        <v>17</v>
      </c>
      <c r="D104" s="2942" t="s">
        <v>179</v>
      </c>
      <c r="E104" s="2873" t="s">
        <v>180</v>
      </c>
      <c r="F104" s="2894" t="s">
        <v>289</v>
      </c>
      <c r="G104" s="2895">
        <f>SUM(G105:G106)</f>
        <v>0</v>
      </c>
      <c r="H104" s="2793"/>
      <c r="I104" s="3139"/>
      <c r="J104" s="3139"/>
      <c r="K104" s="3139"/>
      <c r="L104" s="3139"/>
      <c r="M104" s="3139"/>
      <c r="N104" s="3139"/>
    </row>
    <row r="105" spans="1:14" s="2795" customFormat="1" x14ac:dyDescent="0.2">
      <c r="A105" s="2979">
        <v>0</v>
      </c>
      <c r="B105" s="2903" t="s">
        <v>173</v>
      </c>
      <c r="C105" s="2980">
        <v>1907</v>
      </c>
      <c r="D105" s="2981" t="s">
        <v>167</v>
      </c>
      <c r="E105" s="2982">
        <v>2122</v>
      </c>
      <c r="F105" s="2983" t="s">
        <v>290</v>
      </c>
      <c r="G105" s="2881">
        <v>0</v>
      </c>
      <c r="H105" s="2793"/>
      <c r="I105" s="3139"/>
      <c r="J105" s="3156"/>
      <c r="K105" s="3139"/>
      <c r="L105" s="3139"/>
      <c r="M105" s="3139"/>
      <c r="N105" s="3139"/>
    </row>
    <row r="106" spans="1:14" s="2795" customFormat="1" ht="13.5" thickBot="1" x14ac:dyDescent="0.25">
      <c r="A106" s="2984">
        <v>0</v>
      </c>
      <c r="B106" s="2985" t="s">
        <v>173</v>
      </c>
      <c r="C106" s="2986">
        <v>1910</v>
      </c>
      <c r="D106" s="2987" t="s">
        <v>167</v>
      </c>
      <c r="E106" s="2988">
        <v>2122</v>
      </c>
      <c r="F106" s="2989" t="s">
        <v>291</v>
      </c>
      <c r="G106" s="2990">
        <v>0</v>
      </c>
      <c r="H106" s="2793"/>
      <c r="I106" s="3139"/>
      <c r="J106" s="3139"/>
      <c r="K106" s="3139"/>
      <c r="L106" s="3139"/>
      <c r="M106" s="3139"/>
      <c r="N106" s="3139"/>
    </row>
    <row r="107" spans="1:14" s="2795" customFormat="1" ht="18" customHeight="1" thickBot="1" x14ac:dyDescent="0.25">
      <c r="G107" s="2940" t="s">
        <v>185</v>
      </c>
      <c r="H107" s="2793"/>
      <c r="I107" s="3139"/>
      <c r="J107" s="3156"/>
      <c r="K107" s="3139"/>
      <c r="L107" s="3139"/>
      <c r="M107" s="3139"/>
      <c r="N107" s="3139"/>
    </row>
    <row r="108" spans="1:14" s="2795" customFormat="1" ht="13.5" thickBot="1" x14ac:dyDescent="0.25">
      <c r="A108" s="3293" t="s">
        <v>18</v>
      </c>
      <c r="B108" s="3294"/>
      <c r="C108" s="3294"/>
      <c r="D108" s="3294"/>
      <c r="E108" s="3295"/>
      <c r="F108" s="2867" t="s">
        <v>16</v>
      </c>
      <c r="G108" s="2800" t="s">
        <v>1454</v>
      </c>
      <c r="H108" s="3037"/>
      <c r="I108" s="3139"/>
      <c r="J108" s="3139"/>
      <c r="K108" s="3139"/>
      <c r="L108" s="3139"/>
      <c r="M108" s="3139"/>
      <c r="N108" s="3139"/>
    </row>
    <row r="109" spans="1:14" s="2795" customFormat="1" ht="13.5" thickBot="1" x14ac:dyDescent="0.25">
      <c r="A109" s="2991" t="s">
        <v>1451</v>
      </c>
      <c r="B109" s="2870" t="s">
        <v>172</v>
      </c>
      <c r="C109" s="2941" t="s">
        <v>17</v>
      </c>
      <c r="D109" s="2942" t="s">
        <v>179</v>
      </c>
      <c r="E109" s="2873" t="s">
        <v>180</v>
      </c>
      <c r="F109" s="2894" t="s">
        <v>2251</v>
      </c>
      <c r="G109" s="2992">
        <f>SUM(G110:G118)</f>
        <v>49098</v>
      </c>
      <c r="H109" s="2793"/>
      <c r="I109" s="3139"/>
      <c r="J109" s="3139"/>
      <c r="K109" s="3139"/>
      <c r="L109" s="3139"/>
      <c r="M109" s="3139"/>
      <c r="N109" s="3139"/>
    </row>
    <row r="110" spans="1:14" s="2795" customFormat="1" x14ac:dyDescent="0.2">
      <c r="A110" s="2993" t="s">
        <v>1480</v>
      </c>
      <c r="B110" s="2897" t="s">
        <v>173</v>
      </c>
      <c r="C110" s="2994" t="s">
        <v>167</v>
      </c>
      <c r="D110" s="2995" t="s">
        <v>167</v>
      </c>
      <c r="E110" s="2843">
        <v>2420</v>
      </c>
      <c r="F110" s="2996" t="s">
        <v>2211</v>
      </c>
      <c r="G110" s="2997">
        <v>0</v>
      </c>
      <c r="H110" s="3037"/>
      <c r="I110" s="3139"/>
      <c r="J110" s="3139"/>
      <c r="K110" s="3139"/>
      <c r="L110" s="3139"/>
      <c r="M110" s="3139"/>
      <c r="N110" s="3139"/>
    </row>
    <row r="111" spans="1:14" s="2795" customFormat="1" x14ac:dyDescent="0.2">
      <c r="A111" s="2998" t="s">
        <v>1482</v>
      </c>
      <c r="B111" s="2903" t="s">
        <v>173</v>
      </c>
      <c r="C111" s="2999" t="s">
        <v>167</v>
      </c>
      <c r="D111" s="2878">
        <v>6310</v>
      </c>
      <c r="E111" s="3000">
        <v>2141</v>
      </c>
      <c r="F111" s="3001" t="s">
        <v>2252</v>
      </c>
      <c r="G111" s="3002">
        <v>5000</v>
      </c>
      <c r="H111" s="3037"/>
      <c r="I111" s="3139"/>
      <c r="J111" s="3139"/>
      <c r="K111" s="3139"/>
      <c r="L111" s="3139"/>
      <c r="M111" s="3139"/>
      <c r="N111" s="3139"/>
    </row>
    <row r="112" spans="1:14" s="2795" customFormat="1" ht="12.75" customHeight="1" x14ac:dyDescent="0.2">
      <c r="A112" s="3003" t="s">
        <v>1470</v>
      </c>
      <c r="B112" s="2903" t="s">
        <v>173</v>
      </c>
      <c r="C112" s="3004" t="s">
        <v>167</v>
      </c>
      <c r="D112" s="2909">
        <v>2369</v>
      </c>
      <c r="E112" s="3005">
        <v>2342</v>
      </c>
      <c r="F112" s="3006" t="s">
        <v>2253</v>
      </c>
      <c r="G112" s="3007">
        <v>18000</v>
      </c>
      <c r="H112" s="3037"/>
      <c r="I112" s="3139"/>
      <c r="J112" s="3139"/>
      <c r="K112" s="3139"/>
      <c r="L112" s="3139"/>
      <c r="M112" s="3139"/>
      <c r="N112" s="3139"/>
    </row>
    <row r="113" spans="1:14" s="2795" customFormat="1" x14ac:dyDescent="0.2">
      <c r="A113" s="3296" t="s">
        <v>1466</v>
      </c>
      <c r="B113" s="2903" t="s">
        <v>173</v>
      </c>
      <c r="C113" s="3004" t="s">
        <v>167</v>
      </c>
      <c r="D113" s="3008">
        <v>2229</v>
      </c>
      <c r="E113" s="2910">
        <v>2119</v>
      </c>
      <c r="F113" s="3009" t="s">
        <v>2254</v>
      </c>
      <c r="G113" s="2912">
        <v>6000</v>
      </c>
      <c r="H113" s="2793"/>
      <c r="I113" s="3037"/>
      <c r="J113" s="2793"/>
      <c r="K113" s="3139"/>
      <c r="L113" s="3139"/>
      <c r="M113" s="3139"/>
      <c r="N113" s="3139"/>
    </row>
    <row r="114" spans="1:14" s="2795" customFormat="1" x14ac:dyDescent="0.2">
      <c r="A114" s="3297"/>
      <c r="B114" s="2903" t="s">
        <v>173</v>
      </c>
      <c r="C114" s="3004" t="s">
        <v>167</v>
      </c>
      <c r="D114" s="3008">
        <v>2299</v>
      </c>
      <c r="E114" s="2910">
        <v>2212</v>
      </c>
      <c r="F114" s="3009" t="s">
        <v>2255</v>
      </c>
      <c r="G114" s="2912">
        <v>2000</v>
      </c>
      <c r="H114" s="3037"/>
      <c r="I114" s="2793"/>
      <c r="J114" s="2793"/>
      <c r="K114" s="3139"/>
      <c r="L114" s="3139"/>
      <c r="M114" s="3139"/>
      <c r="N114" s="3139"/>
    </row>
    <row r="115" spans="1:14" s="2795" customFormat="1" x14ac:dyDescent="0.2">
      <c r="A115" s="3298"/>
      <c r="B115" s="2903" t="s">
        <v>173</v>
      </c>
      <c r="C115" s="3004" t="s">
        <v>2256</v>
      </c>
      <c r="D115" s="3008">
        <v>2292</v>
      </c>
      <c r="E115" s="2910">
        <v>2329</v>
      </c>
      <c r="F115" s="3009" t="s">
        <v>2257</v>
      </c>
      <c r="G115" s="2912">
        <v>6020</v>
      </c>
      <c r="H115" s="3037"/>
      <c r="I115" s="3157"/>
      <c r="J115" s="2793"/>
      <c r="K115" s="3139"/>
      <c r="L115" s="3139"/>
      <c r="M115" s="3139"/>
      <c r="N115" s="3139"/>
    </row>
    <row r="116" spans="1:14" s="2795" customFormat="1" x14ac:dyDescent="0.2">
      <c r="A116" s="3010" t="s">
        <v>1488</v>
      </c>
      <c r="B116" s="2903" t="s">
        <v>173</v>
      </c>
      <c r="C116" s="3004" t="s">
        <v>2256</v>
      </c>
      <c r="D116" s="3008">
        <v>6172</v>
      </c>
      <c r="E116" s="2910">
        <v>2324</v>
      </c>
      <c r="F116" s="3009" t="s">
        <v>2258</v>
      </c>
      <c r="G116" s="2912">
        <v>640</v>
      </c>
      <c r="H116" s="3037"/>
      <c r="I116" s="3157"/>
      <c r="J116" s="2793"/>
      <c r="K116" s="3139"/>
      <c r="L116" s="3139"/>
      <c r="M116" s="3139"/>
      <c r="N116" s="3139"/>
    </row>
    <row r="117" spans="1:14" s="2795" customFormat="1" ht="22.5" x14ac:dyDescent="0.2">
      <c r="A117" s="3299" t="s">
        <v>1458</v>
      </c>
      <c r="B117" s="2908" t="s">
        <v>173</v>
      </c>
      <c r="C117" s="3004" t="s">
        <v>167</v>
      </c>
      <c r="D117" s="3008">
        <v>3613</v>
      </c>
      <c r="E117" s="2910">
        <v>2132</v>
      </c>
      <c r="F117" s="3011" t="s">
        <v>2259</v>
      </c>
      <c r="G117" s="2912">
        <v>11000</v>
      </c>
      <c r="H117" s="2793"/>
      <c r="I117" s="3158"/>
      <c r="J117" s="2793"/>
      <c r="K117" s="3139"/>
      <c r="L117" s="3139"/>
      <c r="M117" s="3139"/>
      <c r="N117" s="3139"/>
    </row>
    <row r="118" spans="1:14" s="2795" customFormat="1" ht="13.5" thickBot="1" x14ac:dyDescent="0.25">
      <c r="A118" s="3300"/>
      <c r="B118" s="2914" t="s">
        <v>173</v>
      </c>
      <c r="C118" s="3012" t="s">
        <v>167</v>
      </c>
      <c r="D118" s="3013">
        <v>3613</v>
      </c>
      <c r="E118" s="3014">
        <v>2132</v>
      </c>
      <c r="F118" s="3015" t="s">
        <v>2260</v>
      </c>
      <c r="G118" s="2891">
        <v>438</v>
      </c>
      <c r="H118" s="2793"/>
      <c r="I118" s="3158"/>
      <c r="J118" s="2793"/>
      <c r="K118" s="3139"/>
      <c r="L118" s="3139"/>
      <c r="M118" s="3139"/>
      <c r="N118" s="3139"/>
    </row>
    <row r="119" spans="1:14" s="2795" customFormat="1" ht="16.5" customHeight="1" thickBot="1" x14ac:dyDescent="0.25">
      <c r="E119" s="2919"/>
      <c r="F119" s="3016"/>
      <c r="G119" s="2940" t="s">
        <v>185</v>
      </c>
      <c r="H119" s="2793"/>
      <c r="I119" s="3038"/>
      <c r="J119" s="2793"/>
      <c r="K119" s="3139"/>
      <c r="L119" s="3139"/>
      <c r="M119" s="3139"/>
      <c r="N119" s="3139"/>
    </row>
    <row r="120" spans="1:14" s="2795" customFormat="1" ht="13.5" thickBot="1" x14ac:dyDescent="0.25">
      <c r="A120" s="3293" t="s">
        <v>2261</v>
      </c>
      <c r="B120" s="3294"/>
      <c r="C120" s="3294"/>
      <c r="D120" s="3294"/>
      <c r="E120" s="3295"/>
      <c r="F120" s="2867" t="s">
        <v>16</v>
      </c>
      <c r="G120" s="2800" t="s">
        <v>1454</v>
      </c>
      <c r="H120" s="2793"/>
      <c r="I120" s="2793"/>
      <c r="J120" s="2793"/>
      <c r="K120" s="3139"/>
      <c r="L120" s="3139"/>
      <c r="M120" s="3139"/>
      <c r="N120" s="3139"/>
    </row>
    <row r="121" spans="1:14" s="2795" customFormat="1" ht="13.5" thickBot="1" x14ac:dyDescent="0.25">
      <c r="A121" s="2991" t="s">
        <v>1451</v>
      </c>
      <c r="B121" s="2870" t="s">
        <v>172</v>
      </c>
      <c r="C121" s="2941" t="s">
        <v>17</v>
      </c>
      <c r="D121" s="2942" t="s">
        <v>179</v>
      </c>
      <c r="E121" s="2873" t="s">
        <v>180</v>
      </c>
      <c r="F121" s="2894" t="s">
        <v>2262</v>
      </c>
      <c r="G121" s="2895">
        <f>SUM(G122:G123)</f>
        <v>108970.56</v>
      </c>
      <c r="H121" s="2793"/>
      <c r="I121" s="2793"/>
      <c r="J121" s="2793"/>
      <c r="K121" s="3139"/>
      <c r="L121" s="3139"/>
      <c r="M121" s="3139"/>
      <c r="N121" s="3139"/>
    </row>
    <row r="122" spans="1:14" s="2795" customFormat="1" x14ac:dyDescent="0.2">
      <c r="A122" s="3017" t="s">
        <v>1458</v>
      </c>
      <c r="B122" s="2805" t="s">
        <v>173</v>
      </c>
      <c r="C122" s="2994" t="s">
        <v>167</v>
      </c>
      <c r="D122" s="2994" t="s">
        <v>167</v>
      </c>
      <c r="E122" s="3018">
        <v>4112</v>
      </c>
      <c r="F122" s="3019" t="s">
        <v>2263</v>
      </c>
      <c r="G122" s="3020">
        <v>81970.559999999998</v>
      </c>
      <c r="H122" s="2793"/>
      <c r="I122" s="2793"/>
      <c r="J122" s="2793"/>
      <c r="K122" s="3139"/>
      <c r="L122" s="3139"/>
      <c r="M122" s="3139"/>
      <c r="N122" s="3139"/>
    </row>
    <row r="123" spans="1:14" s="2795" customFormat="1" ht="13.5" thickBot="1" x14ac:dyDescent="0.25">
      <c r="A123" s="3021" t="s">
        <v>1466</v>
      </c>
      <c r="B123" s="3022" t="s">
        <v>173</v>
      </c>
      <c r="C123" s="3023" t="s">
        <v>167</v>
      </c>
      <c r="D123" s="3023" t="s">
        <v>167</v>
      </c>
      <c r="E123" s="3024">
        <v>4121</v>
      </c>
      <c r="F123" s="3025" t="s">
        <v>2264</v>
      </c>
      <c r="G123" s="3026">
        <v>27000</v>
      </c>
      <c r="H123" s="2793"/>
      <c r="I123" s="3159"/>
      <c r="J123" s="3139"/>
      <c r="K123" s="3139"/>
      <c r="L123" s="3139"/>
      <c r="M123" s="3139"/>
      <c r="N123" s="3139"/>
    </row>
    <row r="124" spans="1:14" s="2795" customFormat="1" x14ac:dyDescent="0.2">
      <c r="H124" s="2793"/>
      <c r="I124" s="3139"/>
      <c r="J124" s="3139"/>
      <c r="K124" s="3139"/>
      <c r="L124" s="3139"/>
      <c r="M124" s="3139"/>
      <c r="N124" s="3139"/>
    </row>
    <row r="125" spans="1:14" s="2795" customFormat="1" x14ac:dyDescent="0.2">
      <c r="H125" s="2793"/>
      <c r="I125" s="3139"/>
      <c r="J125" s="3139"/>
      <c r="K125" s="3139"/>
      <c r="L125" s="3139"/>
      <c r="M125" s="3139"/>
      <c r="N125" s="3139"/>
    </row>
    <row r="126" spans="1:14" s="2795" customFormat="1" x14ac:dyDescent="0.2">
      <c r="H126" s="2793"/>
      <c r="I126" s="3139"/>
      <c r="J126" s="3139"/>
      <c r="K126" s="3139"/>
      <c r="L126" s="3139"/>
      <c r="M126" s="3139"/>
      <c r="N126" s="3139"/>
    </row>
  </sheetData>
  <mergeCells count="10">
    <mergeCell ref="A108:E108"/>
    <mergeCell ref="A113:A115"/>
    <mergeCell ref="A117:A118"/>
    <mergeCell ref="A120:E120"/>
    <mergeCell ref="A1:G1"/>
    <mergeCell ref="A3:G3"/>
    <mergeCell ref="A5:E5"/>
    <mergeCell ref="A7:A11"/>
    <mergeCell ref="B24:E24"/>
    <mergeCell ref="A65:E65"/>
  </mergeCells>
  <printOptions horizontalCentered="1"/>
  <pageMargins left="0.19685039370078741" right="0.19685039370078741" top="0.39370078740157483" bottom="0.19685039370078741" header="0.31496062992125984" footer="0.11811023622047245"/>
  <pageSetup paperSize="9" scale="97" orientation="portrait" r:id="rId1"/>
  <headerFooter alignWithMargins="0"/>
  <rowBreaks count="1" manualBreakCount="1">
    <brk id="6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25"/>
  <sheetViews>
    <sheetView workbookViewId="0">
      <selection activeCell="A2" sqref="A2"/>
    </sheetView>
  </sheetViews>
  <sheetFormatPr defaultRowHeight="12.75" x14ac:dyDescent="0.2"/>
  <cols>
    <col min="1" max="16384" width="9.140625" style="2786"/>
  </cols>
  <sheetData>
    <row r="1" spans="1:12" ht="26.25" x14ac:dyDescent="0.4">
      <c r="A1" s="3252" t="s">
        <v>2181</v>
      </c>
      <c r="B1" s="3252"/>
      <c r="C1" s="3252"/>
      <c r="D1" s="3252"/>
      <c r="E1" s="3252"/>
      <c r="F1" s="3252"/>
      <c r="G1" s="3252"/>
      <c r="H1" s="3252"/>
      <c r="I1" s="3252"/>
      <c r="J1" s="2785"/>
      <c r="K1" s="2785"/>
      <c r="L1" s="2785"/>
    </row>
    <row r="20" spans="1:12" ht="12.75" customHeight="1" x14ac:dyDescent="0.2">
      <c r="A20" s="3253" t="s">
        <v>2274</v>
      </c>
      <c r="B20" s="3253"/>
      <c r="C20" s="3253"/>
      <c r="D20" s="3253"/>
      <c r="E20" s="3253"/>
      <c r="F20" s="3253"/>
      <c r="G20" s="3253"/>
      <c r="H20" s="3253"/>
      <c r="I20" s="3253"/>
      <c r="J20" s="2787"/>
      <c r="K20" s="2787"/>
      <c r="L20" s="2787"/>
    </row>
    <row r="21" spans="1:12" ht="12.75" customHeight="1" x14ac:dyDescent="0.2">
      <c r="A21" s="3253"/>
      <c r="B21" s="3253"/>
      <c r="C21" s="3253"/>
      <c r="D21" s="3253"/>
      <c r="E21" s="3253"/>
      <c r="F21" s="3253"/>
      <c r="G21" s="3253"/>
      <c r="H21" s="3253"/>
      <c r="I21" s="3253"/>
      <c r="J21" s="2787"/>
      <c r="K21" s="2787"/>
      <c r="L21" s="2787"/>
    </row>
    <row r="22" spans="1:12" ht="12.75" customHeight="1" x14ac:dyDescent="0.2">
      <c r="A22" s="2787"/>
      <c r="B22" s="2787"/>
      <c r="C22" s="2787"/>
      <c r="D22" s="2787"/>
      <c r="E22" s="2787"/>
      <c r="F22" s="2787"/>
      <c r="G22" s="2787"/>
      <c r="H22" s="2787"/>
      <c r="I22" s="2787"/>
      <c r="J22" s="2787"/>
      <c r="K22" s="2787"/>
      <c r="L22" s="2787"/>
    </row>
    <row r="23" spans="1:12" ht="12.75" customHeight="1" x14ac:dyDescent="0.2">
      <c r="A23" s="2787"/>
      <c r="B23" s="2787"/>
      <c r="C23" s="2787"/>
      <c r="D23" s="2787"/>
      <c r="E23" s="2787"/>
      <c r="F23" s="2787"/>
      <c r="G23" s="2787"/>
      <c r="H23" s="2787"/>
      <c r="I23" s="2787"/>
      <c r="J23" s="2787"/>
      <c r="K23" s="2787"/>
      <c r="L23" s="2787"/>
    </row>
    <row r="24" spans="1:12" ht="12.75" customHeight="1" x14ac:dyDescent="0.2">
      <c r="A24" s="2788"/>
      <c r="B24" s="2788"/>
      <c r="C24" s="2788"/>
      <c r="D24" s="2788"/>
      <c r="E24" s="2788"/>
      <c r="F24" s="2788"/>
      <c r="G24" s="2788"/>
      <c r="H24" s="2788"/>
      <c r="I24" s="2788"/>
      <c r="J24" s="2788"/>
      <c r="K24" s="2788"/>
      <c r="L24" s="2788"/>
    </row>
    <row r="25" spans="1:12" ht="12.75" customHeight="1" x14ac:dyDescent="0.2">
      <c r="A25" s="2788"/>
      <c r="B25" s="2788"/>
      <c r="C25" s="2788"/>
      <c r="D25" s="2788"/>
      <c r="E25" s="2788"/>
      <c r="F25" s="2788"/>
      <c r="G25" s="2788"/>
      <c r="H25" s="2788"/>
      <c r="I25" s="2788"/>
      <c r="J25" s="2788"/>
      <c r="K25" s="2788"/>
      <c r="L25" s="2788"/>
    </row>
  </sheetData>
  <mergeCells count="2">
    <mergeCell ref="A1:I1"/>
    <mergeCell ref="A20:I2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121"/>
  <sheetViews>
    <sheetView zoomScaleNormal="100" workbookViewId="0">
      <selection activeCell="A2" sqref="A2"/>
    </sheetView>
  </sheetViews>
  <sheetFormatPr defaultRowHeight="12.75" x14ac:dyDescent="0.2"/>
  <cols>
    <col min="1" max="2" width="3" style="1369" bestFit="1" customWidth="1"/>
    <col min="3" max="3" width="8.42578125" style="1369" bestFit="1" customWidth="1"/>
    <col min="4" max="4" width="4" style="1369" bestFit="1" customWidth="1"/>
    <col min="5" max="5" width="37.140625" style="1369" bestFit="1" customWidth="1"/>
    <col min="6" max="6" width="11.5703125" style="1369" customWidth="1"/>
    <col min="7" max="7" width="12.28515625" style="1369" bestFit="1" customWidth="1"/>
    <col min="8" max="8" width="11.42578125" style="1430" customWidth="1"/>
    <col min="9" max="9" width="11.28515625" style="1430" bestFit="1" customWidth="1"/>
    <col min="10" max="10" width="6.42578125" style="1431" customWidth="1"/>
    <col min="11" max="11" width="11.7109375" style="1369" bestFit="1" customWidth="1"/>
    <col min="12" max="12" width="9.140625" style="1369"/>
    <col min="13" max="13" width="9.7109375" style="1369" bestFit="1" customWidth="1"/>
    <col min="14" max="254" width="9.140625" style="1369"/>
    <col min="255" max="256" width="3" style="1369" bestFit="1" customWidth="1"/>
    <col min="257" max="257" width="8.42578125" style="1369" bestFit="1" customWidth="1"/>
    <col min="258" max="258" width="4.85546875" style="1369" customWidth="1"/>
    <col min="259" max="259" width="38.7109375" style="1369" customWidth="1"/>
    <col min="260" max="260" width="11.28515625" style="1369" bestFit="1" customWidth="1"/>
    <col min="261" max="262" width="12.7109375" style="1369" customWidth="1"/>
    <col min="263" max="263" width="5.7109375" style="1369" customWidth="1"/>
    <col min="264" max="264" width="6.42578125" style="1369" customWidth="1"/>
    <col min="265" max="265" width="11.7109375" style="1369" customWidth="1"/>
    <col min="266" max="266" width="9.140625" style="1369" bestFit="1" customWidth="1"/>
    <col min="267" max="267" width="11.7109375" style="1369" bestFit="1" customWidth="1"/>
    <col min="268" max="268" width="9.140625" style="1369"/>
    <col min="269" max="269" width="9.7109375" style="1369" bestFit="1" customWidth="1"/>
    <col min="270" max="510" width="9.140625" style="1369"/>
    <col min="511" max="512" width="3" style="1369" bestFit="1" customWidth="1"/>
    <col min="513" max="513" width="8.42578125" style="1369" bestFit="1" customWidth="1"/>
    <col min="514" max="514" width="4.85546875" style="1369" customWidth="1"/>
    <col min="515" max="515" width="38.7109375" style="1369" customWidth="1"/>
    <col min="516" max="516" width="11.28515625" style="1369" bestFit="1" customWidth="1"/>
    <col min="517" max="518" width="12.7109375" style="1369" customWidth="1"/>
    <col min="519" max="519" width="5.7109375" style="1369" customWidth="1"/>
    <col min="520" max="520" width="6.42578125" style="1369" customWidth="1"/>
    <col min="521" max="521" width="11.7109375" style="1369" customWidth="1"/>
    <col min="522" max="522" width="9.140625" style="1369" bestFit="1" customWidth="1"/>
    <col min="523" max="523" width="11.7109375" style="1369" bestFit="1" customWidth="1"/>
    <col min="524" max="524" width="9.140625" style="1369"/>
    <col min="525" max="525" width="9.7109375" style="1369" bestFit="1" customWidth="1"/>
    <col min="526" max="766" width="9.140625" style="1369"/>
    <col min="767" max="768" width="3" style="1369" bestFit="1" customWidth="1"/>
    <col min="769" max="769" width="8.42578125" style="1369" bestFit="1" customWidth="1"/>
    <col min="770" max="770" width="4.85546875" style="1369" customWidth="1"/>
    <col min="771" max="771" width="38.7109375" style="1369" customWidth="1"/>
    <col min="772" max="772" width="11.28515625" style="1369" bestFit="1" customWidth="1"/>
    <col min="773" max="774" width="12.7109375" style="1369" customWidth="1"/>
    <col min="775" max="775" width="5.7109375" style="1369" customWidth="1"/>
    <col min="776" max="776" width="6.42578125" style="1369" customWidth="1"/>
    <col min="777" max="777" width="11.7109375" style="1369" customWidth="1"/>
    <col min="778" max="778" width="9.140625" style="1369" bestFit="1" customWidth="1"/>
    <col min="779" max="779" width="11.7109375" style="1369" bestFit="1" customWidth="1"/>
    <col min="780" max="780" width="9.140625" style="1369"/>
    <col min="781" max="781" width="9.7109375" style="1369" bestFit="1" customWidth="1"/>
    <col min="782" max="1022" width="9.140625" style="1369"/>
    <col min="1023" max="1024" width="3" style="1369" bestFit="1" customWidth="1"/>
    <col min="1025" max="1025" width="8.42578125" style="1369" bestFit="1" customWidth="1"/>
    <col min="1026" max="1026" width="4.85546875" style="1369" customWidth="1"/>
    <col min="1027" max="1027" width="38.7109375" style="1369" customWidth="1"/>
    <col min="1028" max="1028" width="11.28515625" style="1369" bestFit="1" customWidth="1"/>
    <col min="1029" max="1030" width="12.7109375" style="1369" customWidth="1"/>
    <col min="1031" max="1031" width="5.7109375" style="1369" customWidth="1"/>
    <col min="1032" max="1032" width="6.42578125" style="1369" customWidth="1"/>
    <col min="1033" max="1033" width="11.7109375" style="1369" customWidth="1"/>
    <col min="1034" max="1034" width="9.140625" style="1369" bestFit="1" customWidth="1"/>
    <col min="1035" max="1035" width="11.7109375" style="1369" bestFit="1" customWidth="1"/>
    <col min="1036" max="1036" width="9.140625" style="1369"/>
    <col min="1037" max="1037" width="9.7109375" style="1369" bestFit="1" customWidth="1"/>
    <col min="1038" max="1278" width="9.140625" style="1369"/>
    <col min="1279" max="1280" width="3" style="1369" bestFit="1" customWidth="1"/>
    <col min="1281" max="1281" width="8.42578125" style="1369" bestFit="1" customWidth="1"/>
    <col min="1282" max="1282" width="4.85546875" style="1369" customWidth="1"/>
    <col min="1283" max="1283" width="38.7109375" style="1369" customWidth="1"/>
    <col min="1284" max="1284" width="11.28515625" style="1369" bestFit="1" customWidth="1"/>
    <col min="1285" max="1286" width="12.7109375" style="1369" customWidth="1"/>
    <col min="1287" max="1287" width="5.7109375" style="1369" customWidth="1"/>
    <col min="1288" max="1288" width="6.42578125" style="1369" customWidth="1"/>
    <col min="1289" max="1289" width="11.7109375" style="1369" customWidth="1"/>
    <col min="1290" max="1290" width="9.140625" style="1369" bestFit="1" customWidth="1"/>
    <col min="1291" max="1291" width="11.7109375" style="1369" bestFit="1" customWidth="1"/>
    <col min="1292" max="1292" width="9.140625" style="1369"/>
    <col min="1293" max="1293" width="9.7109375" style="1369" bestFit="1" customWidth="1"/>
    <col min="1294" max="1534" width="9.140625" style="1369"/>
    <col min="1535" max="1536" width="3" style="1369" bestFit="1" customWidth="1"/>
    <col min="1537" max="1537" width="8.42578125" style="1369" bestFit="1" customWidth="1"/>
    <col min="1538" max="1538" width="4.85546875" style="1369" customWidth="1"/>
    <col min="1539" max="1539" width="38.7109375" style="1369" customWidth="1"/>
    <col min="1540" max="1540" width="11.28515625" style="1369" bestFit="1" customWidth="1"/>
    <col min="1541" max="1542" width="12.7109375" style="1369" customWidth="1"/>
    <col min="1543" max="1543" width="5.7109375" style="1369" customWidth="1"/>
    <col min="1544" max="1544" width="6.42578125" style="1369" customWidth="1"/>
    <col min="1545" max="1545" width="11.7109375" style="1369" customWidth="1"/>
    <col min="1546" max="1546" width="9.140625" style="1369" bestFit="1" customWidth="1"/>
    <col min="1547" max="1547" width="11.7109375" style="1369" bestFit="1" customWidth="1"/>
    <col min="1548" max="1548" width="9.140625" style="1369"/>
    <col min="1549" max="1549" width="9.7109375" style="1369" bestFit="1" customWidth="1"/>
    <col min="1550" max="1790" width="9.140625" style="1369"/>
    <col min="1791" max="1792" width="3" style="1369" bestFit="1" customWidth="1"/>
    <col min="1793" max="1793" width="8.42578125" style="1369" bestFit="1" customWidth="1"/>
    <col min="1794" max="1794" width="4.85546875" style="1369" customWidth="1"/>
    <col min="1795" max="1795" width="38.7109375" style="1369" customWidth="1"/>
    <col min="1796" max="1796" width="11.28515625" style="1369" bestFit="1" customWidth="1"/>
    <col min="1797" max="1798" width="12.7109375" style="1369" customWidth="1"/>
    <col min="1799" max="1799" width="5.7109375" style="1369" customWidth="1"/>
    <col min="1800" max="1800" width="6.42578125" style="1369" customWidth="1"/>
    <col min="1801" max="1801" width="11.7109375" style="1369" customWidth="1"/>
    <col min="1802" max="1802" width="9.140625" style="1369" bestFit="1" customWidth="1"/>
    <col min="1803" max="1803" width="11.7109375" style="1369" bestFit="1" customWidth="1"/>
    <col min="1804" max="1804" width="9.140625" style="1369"/>
    <col min="1805" max="1805" width="9.7109375" style="1369" bestFit="1" customWidth="1"/>
    <col min="1806" max="2046" width="9.140625" style="1369"/>
    <col min="2047" max="2048" width="3" style="1369" bestFit="1" customWidth="1"/>
    <col min="2049" max="2049" width="8.42578125" style="1369" bestFit="1" customWidth="1"/>
    <col min="2050" max="2050" width="4.85546875" style="1369" customWidth="1"/>
    <col min="2051" max="2051" width="38.7109375" style="1369" customWidth="1"/>
    <col min="2052" max="2052" width="11.28515625" style="1369" bestFit="1" customWidth="1"/>
    <col min="2053" max="2054" width="12.7109375" style="1369" customWidth="1"/>
    <col min="2055" max="2055" width="5.7109375" style="1369" customWidth="1"/>
    <col min="2056" max="2056" width="6.42578125" style="1369" customWidth="1"/>
    <col min="2057" max="2057" width="11.7109375" style="1369" customWidth="1"/>
    <col min="2058" max="2058" width="9.140625" style="1369" bestFit="1" customWidth="1"/>
    <col min="2059" max="2059" width="11.7109375" style="1369" bestFit="1" customWidth="1"/>
    <col min="2060" max="2060" width="9.140625" style="1369"/>
    <col min="2061" max="2061" width="9.7109375" style="1369" bestFit="1" customWidth="1"/>
    <col min="2062" max="2302" width="9.140625" style="1369"/>
    <col min="2303" max="2304" width="3" style="1369" bestFit="1" customWidth="1"/>
    <col min="2305" max="2305" width="8.42578125" style="1369" bestFit="1" customWidth="1"/>
    <col min="2306" max="2306" width="4.85546875" style="1369" customWidth="1"/>
    <col min="2307" max="2307" width="38.7109375" style="1369" customWidth="1"/>
    <col min="2308" max="2308" width="11.28515625" style="1369" bestFit="1" customWidth="1"/>
    <col min="2309" max="2310" width="12.7109375" style="1369" customWidth="1"/>
    <col min="2311" max="2311" width="5.7109375" style="1369" customWidth="1"/>
    <col min="2312" max="2312" width="6.42578125" style="1369" customWidth="1"/>
    <col min="2313" max="2313" width="11.7109375" style="1369" customWidth="1"/>
    <col min="2314" max="2314" width="9.140625" style="1369" bestFit="1" customWidth="1"/>
    <col min="2315" max="2315" width="11.7109375" style="1369" bestFit="1" customWidth="1"/>
    <col min="2316" max="2316" width="9.140625" style="1369"/>
    <col min="2317" max="2317" width="9.7109375" style="1369" bestFit="1" customWidth="1"/>
    <col min="2318" max="2558" width="9.140625" style="1369"/>
    <col min="2559" max="2560" width="3" style="1369" bestFit="1" customWidth="1"/>
    <col min="2561" max="2561" width="8.42578125" style="1369" bestFit="1" customWidth="1"/>
    <col min="2562" max="2562" width="4.85546875" style="1369" customWidth="1"/>
    <col min="2563" max="2563" width="38.7109375" style="1369" customWidth="1"/>
    <col min="2564" max="2564" width="11.28515625" style="1369" bestFit="1" customWidth="1"/>
    <col min="2565" max="2566" width="12.7109375" style="1369" customWidth="1"/>
    <col min="2567" max="2567" width="5.7109375" style="1369" customWidth="1"/>
    <col min="2568" max="2568" width="6.42578125" style="1369" customWidth="1"/>
    <col min="2569" max="2569" width="11.7109375" style="1369" customWidth="1"/>
    <col min="2570" max="2570" width="9.140625" style="1369" bestFit="1" customWidth="1"/>
    <col min="2571" max="2571" width="11.7109375" style="1369" bestFit="1" customWidth="1"/>
    <col min="2572" max="2572" width="9.140625" style="1369"/>
    <col min="2573" max="2573" width="9.7109375" style="1369" bestFit="1" customWidth="1"/>
    <col min="2574" max="2814" width="9.140625" style="1369"/>
    <col min="2815" max="2816" width="3" style="1369" bestFit="1" customWidth="1"/>
    <col min="2817" max="2817" width="8.42578125" style="1369" bestFit="1" customWidth="1"/>
    <col min="2818" max="2818" width="4.85546875" style="1369" customWidth="1"/>
    <col min="2819" max="2819" width="38.7109375" style="1369" customWidth="1"/>
    <col min="2820" max="2820" width="11.28515625" style="1369" bestFit="1" customWidth="1"/>
    <col min="2821" max="2822" width="12.7109375" style="1369" customWidth="1"/>
    <col min="2823" max="2823" width="5.7109375" style="1369" customWidth="1"/>
    <col min="2824" max="2824" width="6.42578125" style="1369" customWidth="1"/>
    <col min="2825" max="2825" width="11.7109375" style="1369" customWidth="1"/>
    <col min="2826" max="2826" width="9.140625" style="1369" bestFit="1" customWidth="1"/>
    <col min="2827" max="2827" width="11.7109375" style="1369" bestFit="1" customWidth="1"/>
    <col min="2828" max="2828" width="9.140625" style="1369"/>
    <col min="2829" max="2829" width="9.7109375" style="1369" bestFit="1" customWidth="1"/>
    <col min="2830" max="3070" width="9.140625" style="1369"/>
    <col min="3071" max="3072" width="3" style="1369" bestFit="1" customWidth="1"/>
    <col min="3073" max="3073" width="8.42578125" style="1369" bestFit="1" customWidth="1"/>
    <col min="3074" max="3074" width="4.85546875" style="1369" customWidth="1"/>
    <col min="3075" max="3075" width="38.7109375" style="1369" customWidth="1"/>
    <col min="3076" max="3076" width="11.28515625" style="1369" bestFit="1" customWidth="1"/>
    <col min="3077" max="3078" width="12.7109375" style="1369" customWidth="1"/>
    <col min="3079" max="3079" width="5.7109375" style="1369" customWidth="1"/>
    <col min="3080" max="3080" width="6.42578125" style="1369" customWidth="1"/>
    <col min="3081" max="3081" width="11.7109375" style="1369" customWidth="1"/>
    <col min="3082" max="3082" width="9.140625" style="1369" bestFit="1" customWidth="1"/>
    <col min="3083" max="3083" width="11.7109375" style="1369" bestFit="1" customWidth="1"/>
    <col min="3084" max="3084" width="9.140625" style="1369"/>
    <col min="3085" max="3085" width="9.7109375" style="1369" bestFit="1" customWidth="1"/>
    <col min="3086" max="3326" width="9.140625" style="1369"/>
    <col min="3327" max="3328" width="3" style="1369" bestFit="1" customWidth="1"/>
    <col min="3329" max="3329" width="8.42578125" style="1369" bestFit="1" customWidth="1"/>
    <col min="3330" max="3330" width="4.85546875" style="1369" customWidth="1"/>
    <col min="3331" max="3331" width="38.7109375" style="1369" customWidth="1"/>
    <col min="3332" max="3332" width="11.28515625" style="1369" bestFit="1" customWidth="1"/>
    <col min="3333" max="3334" width="12.7109375" style="1369" customWidth="1"/>
    <col min="3335" max="3335" width="5.7109375" style="1369" customWidth="1"/>
    <col min="3336" max="3336" width="6.42578125" style="1369" customWidth="1"/>
    <col min="3337" max="3337" width="11.7109375" style="1369" customWidth="1"/>
    <col min="3338" max="3338" width="9.140625" style="1369" bestFit="1" customWidth="1"/>
    <col min="3339" max="3339" width="11.7109375" style="1369" bestFit="1" customWidth="1"/>
    <col min="3340" max="3340" width="9.140625" style="1369"/>
    <col min="3341" max="3341" width="9.7109375" style="1369" bestFit="1" customWidth="1"/>
    <col min="3342" max="3582" width="9.140625" style="1369"/>
    <col min="3583" max="3584" width="3" style="1369" bestFit="1" customWidth="1"/>
    <col min="3585" max="3585" width="8.42578125" style="1369" bestFit="1" customWidth="1"/>
    <col min="3586" max="3586" width="4.85546875" style="1369" customWidth="1"/>
    <col min="3587" max="3587" width="38.7109375" style="1369" customWidth="1"/>
    <col min="3588" max="3588" width="11.28515625" style="1369" bestFit="1" customWidth="1"/>
    <col min="3589" max="3590" width="12.7109375" style="1369" customWidth="1"/>
    <col min="3591" max="3591" width="5.7109375" style="1369" customWidth="1"/>
    <col min="3592" max="3592" width="6.42578125" style="1369" customWidth="1"/>
    <col min="3593" max="3593" width="11.7109375" style="1369" customWidth="1"/>
    <col min="3594" max="3594" width="9.140625" style="1369" bestFit="1" customWidth="1"/>
    <col min="3595" max="3595" width="11.7109375" style="1369" bestFit="1" customWidth="1"/>
    <col min="3596" max="3596" width="9.140625" style="1369"/>
    <col min="3597" max="3597" width="9.7109375" style="1369" bestFit="1" customWidth="1"/>
    <col min="3598" max="3838" width="9.140625" style="1369"/>
    <col min="3839" max="3840" width="3" style="1369" bestFit="1" customWidth="1"/>
    <col min="3841" max="3841" width="8.42578125" style="1369" bestFit="1" customWidth="1"/>
    <col min="3842" max="3842" width="4.85546875" style="1369" customWidth="1"/>
    <col min="3843" max="3843" width="38.7109375" style="1369" customWidth="1"/>
    <col min="3844" max="3844" width="11.28515625" style="1369" bestFit="1" customWidth="1"/>
    <col min="3845" max="3846" width="12.7109375" style="1369" customWidth="1"/>
    <col min="3847" max="3847" width="5.7109375" style="1369" customWidth="1"/>
    <col min="3848" max="3848" width="6.42578125" style="1369" customWidth="1"/>
    <col min="3849" max="3849" width="11.7109375" style="1369" customWidth="1"/>
    <col min="3850" max="3850" width="9.140625" style="1369" bestFit="1" customWidth="1"/>
    <col min="3851" max="3851" width="11.7109375" style="1369" bestFit="1" customWidth="1"/>
    <col min="3852" max="3852" width="9.140625" style="1369"/>
    <col min="3853" max="3853" width="9.7109375" style="1369" bestFit="1" customWidth="1"/>
    <col min="3854" max="4094" width="9.140625" style="1369"/>
    <col min="4095" max="4096" width="3" style="1369" bestFit="1" customWidth="1"/>
    <col min="4097" max="4097" width="8.42578125" style="1369" bestFit="1" customWidth="1"/>
    <col min="4098" max="4098" width="4.85546875" style="1369" customWidth="1"/>
    <col min="4099" max="4099" width="38.7109375" style="1369" customWidth="1"/>
    <col min="4100" max="4100" width="11.28515625" style="1369" bestFit="1" customWidth="1"/>
    <col min="4101" max="4102" width="12.7109375" style="1369" customWidth="1"/>
    <col min="4103" max="4103" width="5.7109375" style="1369" customWidth="1"/>
    <col min="4104" max="4104" width="6.42578125" style="1369" customWidth="1"/>
    <col min="4105" max="4105" width="11.7109375" style="1369" customWidth="1"/>
    <col min="4106" max="4106" width="9.140625" style="1369" bestFit="1" customWidth="1"/>
    <col min="4107" max="4107" width="11.7109375" style="1369" bestFit="1" customWidth="1"/>
    <col min="4108" max="4108" width="9.140625" style="1369"/>
    <col min="4109" max="4109" width="9.7109375" style="1369" bestFit="1" customWidth="1"/>
    <col min="4110" max="4350" width="9.140625" style="1369"/>
    <col min="4351" max="4352" width="3" style="1369" bestFit="1" customWidth="1"/>
    <col min="4353" max="4353" width="8.42578125" style="1369" bestFit="1" customWidth="1"/>
    <col min="4354" max="4354" width="4.85546875" style="1369" customWidth="1"/>
    <col min="4355" max="4355" width="38.7109375" style="1369" customWidth="1"/>
    <col min="4356" max="4356" width="11.28515625" style="1369" bestFit="1" customWidth="1"/>
    <col min="4357" max="4358" width="12.7109375" style="1369" customWidth="1"/>
    <col min="4359" max="4359" width="5.7109375" style="1369" customWidth="1"/>
    <col min="4360" max="4360" width="6.42578125" style="1369" customWidth="1"/>
    <col min="4361" max="4361" width="11.7109375" style="1369" customWidth="1"/>
    <col min="4362" max="4362" width="9.140625" style="1369" bestFit="1" customWidth="1"/>
    <col min="4363" max="4363" width="11.7109375" style="1369" bestFit="1" customWidth="1"/>
    <col min="4364" max="4364" width="9.140625" style="1369"/>
    <col min="4365" max="4365" width="9.7109375" style="1369" bestFit="1" customWidth="1"/>
    <col min="4366" max="4606" width="9.140625" style="1369"/>
    <col min="4607" max="4608" width="3" style="1369" bestFit="1" customWidth="1"/>
    <col min="4609" max="4609" width="8.42578125" style="1369" bestFit="1" customWidth="1"/>
    <col min="4610" max="4610" width="4.85546875" style="1369" customWidth="1"/>
    <col min="4611" max="4611" width="38.7109375" style="1369" customWidth="1"/>
    <col min="4612" max="4612" width="11.28515625" style="1369" bestFit="1" customWidth="1"/>
    <col min="4613" max="4614" width="12.7109375" style="1369" customWidth="1"/>
    <col min="4615" max="4615" width="5.7109375" style="1369" customWidth="1"/>
    <col min="4616" max="4616" width="6.42578125" style="1369" customWidth="1"/>
    <col min="4617" max="4617" width="11.7109375" style="1369" customWidth="1"/>
    <col min="4618" max="4618" width="9.140625" style="1369" bestFit="1" customWidth="1"/>
    <col min="4619" max="4619" width="11.7109375" style="1369" bestFit="1" customWidth="1"/>
    <col min="4620" max="4620" width="9.140625" style="1369"/>
    <col min="4621" max="4621" width="9.7109375" style="1369" bestFit="1" customWidth="1"/>
    <col min="4622" max="4862" width="9.140625" style="1369"/>
    <col min="4863" max="4864" width="3" style="1369" bestFit="1" customWidth="1"/>
    <col min="4865" max="4865" width="8.42578125" style="1369" bestFit="1" customWidth="1"/>
    <col min="4866" max="4866" width="4.85546875" style="1369" customWidth="1"/>
    <col min="4867" max="4867" width="38.7109375" style="1369" customWidth="1"/>
    <col min="4868" max="4868" width="11.28515625" style="1369" bestFit="1" customWidth="1"/>
    <col min="4869" max="4870" width="12.7109375" style="1369" customWidth="1"/>
    <col min="4871" max="4871" width="5.7109375" style="1369" customWidth="1"/>
    <col min="4872" max="4872" width="6.42578125" style="1369" customWidth="1"/>
    <col min="4873" max="4873" width="11.7109375" style="1369" customWidth="1"/>
    <col min="4874" max="4874" width="9.140625" style="1369" bestFit="1" customWidth="1"/>
    <col min="4875" max="4875" width="11.7109375" style="1369" bestFit="1" customWidth="1"/>
    <col min="4876" max="4876" width="9.140625" style="1369"/>
    <col min="4877" max="4877" width="9.7109375" style="1369" bestFit="1" customWidth="1"/>
    <col min="4878" max="5118" width="9.140625" style="1369"/>
    <col min="5119" max="5120" width="3" style="1369" bestFit="1" customWidth="1"/>
    <col min="5121" max="5121" width="8.42578125" style="1369" bestFit="1" customWidth="1"/>
    <col min="5122" max="5122" width="4.85546875" style="1369" customWidth="1"/>
    <col min="5123" max="5123" width="38.7109375" style="1369" customWidth="1"/>
    <col min="5124" max="5124" width="11.28515625" style="1369" bestFit="1" customWidth="1"/>
    <col min="5125" max="5126" width="12.7109375" style="1369" customWidth="1"/>
    <col min="5127" max="5127" width="5.7109375" style="1369" customWidth="1"/>
    <col min="5128" max="5128" width="6.42578125" style="1369" customWidth="1"/>
    <col min="5129" max="5129" width="11.7109375" style="1369" customWidth="1"/>
    <col min="5130" max="5130" width="9.140625" style="1369" bestFit="1" customWidth="1"/>
    <col min="5131" max="5131" width="11.7109375" style="1369" bestFit="1" customWidth="1"/>
    <col min="5132" max="5132" width="9.140625" style="1369"/>
    <col min="5133" max="5133" width="9.7109375" style="1369" bestFit="1" customWidth="1"/>
    <col min="5134" max="5374" width="9.140625" style="1369"/>
    <col min="5375" max="5376" width="3" style="1369" bestFit="1" customWidth="1"/>
    <col min="5377" max="5377" width="8.42578125" style="1369" bestFit="1" customWidth="1"/>
    <col min="5378" max="5378" width="4.85546875" style="1369" customWidth="1"/>
    <col min="5379" max="5379" width="38.7109375" style="1369" customWidth="1"/>
    <col min="5380" max="5380" width="11.28515625" style="1369" bestFit="1" customWidth="1"/>
    <col min="5381" max="5382" width="12.7109375" style="1369" customWidth="1"/>
    <col min="5383" max="5383" width="5.7109375" style="1369" customWidth="1"/>
    <col min="5384" max="5384" width="6.42578125" style="1369" customWidth="1"/>
    <col min="5385" max="5385" width="11.7109375" style="1369" customWidth="1"/>
    <col min="5386" max="5386" width="9.140625" style="1369" bestFit="1" customWidth="1"/>
    <col min="5387" max="5387" width="11.7109375" style="1369" bestFit="1" customWidth="1"/>
    <col min="5388" max="5388" width="9.140625" style="1369"/>
    <col min="5389" max="5389" width="9.7109375" style="1369" bestFit="1" customWidth="1"/>
    <col min="5390" max="5630" width="9.140625" style="1369"/>
    <col min="5631" max="5632" width="3" style="1369" bestFit="1" customWidth="1"/>
    <col min="5633" max="5633" width="8.42578125" style="1369" bestFit="1" customWidth="1"/>
    <col min="5634" max="5634" width="4.85546875" style="1369" customWidth="1"/>
    <col min="5635" max="5635" width="38.7109375" style="1369" customWidth="1"/>
    <col min="5636" max="5636" width="11.28515625" style="1369" bestFit="1" customWidth="1"/>
    <col min="5637" max="5638" width="12.7109375" style="1369" customWidth="1"/>
    <col min="5639" max="5639" width="5.7109375" style="1369" customWidth="1"/>
    <col min="5640" max="5640" width="6.42578125" style="1369" customWidth="1"/>
    <col min="5641" max="5641" width="11.7109375" style="1369" customWidth="1"/>
    <col min="5642" max="5642" width="9.140625" style="1369" bestFit="1" customWidth="1"/>
    <col min="5643" max="5643" width="11.7109375" style="1369" bestFit="1" customWidth="1"/>
    <col min="5644" max="5644" width="9.140625" style="1369"/>
    <col min="5645" max="5645" width="9.7109375" style="1369" bestFit="1" customWidth="1"/>
    <col min="5646" max="5886" width="9.140625" style="1369"/>
    <col min="5887" max="5888" width="3" style="1369" bestFit="1" customWidth="1"/>
    <col min="5889" max="5889" width="8.42578125" style="1369" bestFit="1" customWidth="1"/>
    <col min="5890" max="5890" width="4.85546875" style="1369" customWidth="1"/>
    <col min="5891" max="5891" width="38.7109375" style="1369" customWidth="1"/>
    <col min="5892" max="5892" width="11.28515625" style="1369" bestFit="1" customWidth="1"/>
    <col min="5893" max="5894" width="12.7109375" style="1369" customWidth="1"/>
    <col min="5895" max="5895" width="5.7109375" style="1369" customWidth="1"/>
    <col min="5896" max="5896" width="6.42578125" style="1369" customWidth="1"/>
    <col min="5897" max="5897" width="11.7109375" style="1369" customWidth="1"/>
    <col min="5898" max="5898" width="9.140625" style="1369" bestFit="1" customWidth="1"/>
    <col min="5899" max="5899" width="11.7109375" style="1369" bestFit="1" customWidth="1"/>
    <col min="5900" max="5900" width="9.140625" style="1369"/>
    <col min="5901" max="5901" width="9.7109375" style="1369" bestFit="1" customWidth="1"/>
    <col min="5902" max="6142" width="9.140625" style="1369"/>
    <col min="6143" max="6144" width="3" style="1369" bestFit="1" customWidth="1"/>
    <col min="6145" max="6145" width="8.42578125" style="1369" bestFit="1" customWidth="1"/>
    <col min="6146" max="6146" width="4.85546875" style="1369" customWidth="1"/>
    <col min="6147" max="6147" width="38.7109375" style="1369" customWidth="1"/>
    <col min="6148" max="6148" width="11.28515625" style="1369" bestFit="1" customWidth="1"/>
    <col min="6149" max="6150" width="12.7109375" style="1369" customWidth="1"/>
    <col min="6151" max="6151" width="5.7109375" style="1369" customWidth="1"/>
    <col min="6152" max="6152" width="6.42578125" style="1369" customWidth="1"/>
    <col min="6153" max="6153" width="11.7109375" style="1369" customWidth="1"/>
    <col min="6154" max="6154" width="9.140625" style="1369" bestFit="1" customWidth="1"/>
    <col min="6155" max="6155" width="11.7109375" style="1369" bestFit="1" customWidth="1"/>
    <col min="6156" max="6156" width="9.140625" style="1369"/>
    <col min="6157" max="6157" width="9.7109375" style="1369" bestFit="1" customWidth="1"/>
    <col min="6158" max="6398" width="9.140625" style="1369"/>
    <col min="6399" max="6400" width="3" style="1369" bestFit="1" customWidth="1"/>
    <col min="6401" max="6401" width="8.42578125" style="1369" bestFit="1" customWidth="1"/>
    <col min="6402" max="6402" width="4.85546875" style="1369" customWidth="1"/>
    <col min="6403" max="6403" width="38.7109375" style="1369" customWidth="1"/>
    <col min="6404" max="6404" width="11.28515625" style="1369" bestFit="1" customWidth="1"/>
    <col min="6405" max="6406" width="12.7109375" style="1369" customWidth="1"/>
    <col min="6407" max="6407" width="5.7109375" style="1369" customWidth="1"/>
    <col min="6408" max="6408" width="6.42578125" style="1369" customWidth="1"/>
    <col min="6409" max="6409" width="11.7109375" style="1369" customWidth="1"/>
    <col min="6410" max="6410" width="9.140625" style="1369" bestFit="1" customWidth="1"/>
    <col min="6411" max="6411" width="11.7109375" style="1369" bestFit="1" customWidth="1"/>
    <col min="6412" max="6412" width="9.140625" style="1369"/>
    <col min="6413" max="6413" width="9.7109375" style="1369" bestFit="1" customWidth="1"/>
    <col min="6414" max="6654" width="9.140625" style="1369"/>
    <col min="6655" max="6656" width="3" style="1369" bestFit="1" customWidth="1"/>
    <col min="6657" max="6657" width="8.42578125" style="1369" bestFit="1" customWidth="1"/>
    <col min="6658" max="6658" width="4.85546875" style="1369" customWidth="1"/>
    <col min="6659" max="6659" width="38.7109375" style="1369" customWidth="1"/>
    <col min="6660" max="6660" width="11.28515625" style="1369" bestFit="1" customWidth="1"/>
    <col min="6661" max="6662" width="12.7109375" style="1369" customWidth="1"/>
    <col min="6663" max="6663" width="5.7109375" style="1369" customWidth="1"/>
    <col min="6664" max="6664" width="6.42578125" style="1369" customWidth="1"/>
    <col min="6665" max="6665" width="11.7109375" style="1369" customWidth="1"/>
    <col min="6666" max="6666" width="9.140625" style="1369" bestFit="1" customWidth="1"/>
    <col min="6667" max="6667" width="11.7109375" style="1369" bestFit="1" customWidth="1"/>
    <col min="6668" max="6668" width="9.140625" style="1369"/>
    <col min="6669" max="6669" width="9.7109375" style="1369" bestFit="1" customWidth="1"/>
    <col min="6670" max="6910" width="9.140625" style="1369"/>
    <col min="6911" max="6912" width="3" style="1369" bestFit="1" customWidth="1"/>
    <col min="6913" max="6913" width="8.42578125" style="1369" bestFit="1" customWidth="1"/>
    <col min="6914" max="6914" width="4.85546875" style="1369" customWidth="1"/>
    <col min="6915" max="6915" width="38.7109375" style="1369" customWidth="1"/>
    <col min="6916" max="6916" width="11.28515625" style="1369" bestFit="1" customWidth="1"/>
    <col min="6917" max="6918" width="12.7109375" style="1369" customWidth="1"/>
    <col min="6919" max="6919" width="5.7109375" style="1369" customWidth="1"/>
    <col min="6920" max="6920" width="6.42578125" style="1369" customWidth="1"/>
    <col min="6921" max="6921" width="11.7109375" style="1369" customWidth="1"/>
    <col min="6922" max="6922" width="9.140625" style="1369" bestFit="1" customWidth="1"/>
    <col min="6923" max="6923" width="11.7109375" style="1369" bestFit="1" customWidth="1"/>
    <col min="6924" max="6924" width="9.140625" style="1369"/>
    <col min="6925" max="6925" width="9.7109375" style="1369" bestFit="1" customWidth="1"/>
    <col min="6926" max="7166" width="9.140625" style="1369"/>
    <col min="7167" max="7168" width="3" style="1369" bestFit="1" customWidth="1"/>
    <col min="7169" max="7169" width="8.42578125" style="1369" bestFit="1" customWidth="1"/>
    <col min="7170" max="7170" width="4.85546875" style="1369" customWidth="1"/>
    <col min="7171" max="7171" width="38.7109375" style="1369" customWidth="1"/>
    <col min="7172" max="7172" width="11.28515625" style="1369" bestFit="1" customWidth="1"/>
    <col min="7173" max="7174" width="12.7109375" style="1369" customWidth="1"/>
    <col min="7175" max="7175" width="5.7109375" style="1369" customWidth="1"/>
    <col min="7176" max="7176" width="6.42578125" style="1369" customWidth="1"/>
    <col min="7177" max="7177" width="11.7109375" style="1369" customWidth="1"/>
    <col min="7178" max="7178" width="9.140625" style="1369" bestFit="1" customWidth="1"/>
    <col min="7179" max="7179" width="11.7109375" style="1369" bestFit="1" customWidth="1"/>
    <col min="7180" max="7180" width="9.140625" style="1369"/>
    <col min="7181" max="7181" width="9.7109375" style="1369" bestFit="1" customWidth="1"/>
    <col min="7182" max="7422" width="9.140625" style="1369"/>
    <col min="7423" max="7424" width="3" style="1369" bestFit="1" customWidth="1"/>
    <col min="7425" max="7425" width="8.42578125" style="1369" bestFit="1" customWidth="1"/>
    <col min="7426" max="7426" width="4.85546875" style="1369" customWidth="1"/>
    <col min="7427" max="7427" width="38.7109375" style="1369" customWidth="1"/>
    <col min="7428" max="7428" width="11.28515625" style="1369" bestFit="1" customWidth="1"/>
    <col min="7429" max="7430" width="12.7109375" style="1369" customWidth="1"/>
    <col min="7431" max="7431" width="5.7109375" style="1369" customWidth="1"/>
    <col min="7432" max="7432" width="6.42578125" style="1369" customWidth="1"/>
    <col min="7433" max="7433" width="11.7109375" style="1369" customWidth="1"/>
    <col min="7434" max="7434" width="9.140625" style="1369" bestFit="1" customWidth="1"/>
    <col min="7435" max="7435" width="11.7109375" style="1369" bestFit="1" customWidth="1"/>
    <col min="7436" max="7436" width="9.140625" style="1369"/>
    <col min="7437" max="7437" width="9.7109375" style="1369" bestFit="1" customWidth="1"/>
    <col min="7438" max="7678" width="9.140625" style="1369"/>
    <col min="7679" max="7680" width="3" style="1369" bestFit="1" customWidth="1"/>
    <col min="7681" max="7681" width="8.42578125" style="1369" bestFit="1" customWidth="1"/>
    <col min="7682" max="7682" width="4.85546875" style="1369" customWidth="1"/>
    <col min="7683" max="7683" width="38.7109375" style="1369" customWidth="1"/>
    <col min="7684" max="7684" width="11.28515625" style="1369" bestFit="1" customWidth="1"/>
    <col min="7685" max="7686" width="12.7109375" style="1369" customWidth="1"/>
    <col min="7687" max="7687" width="5.7109375" style="1369" customWidth="1"/>
    <col min="7688" max="7688" width="6.42578125" style="1369" customWidth="1"/>
    <col min="7689" max="7689" width="11.7109375" style="1369" customWidth="1"/>
    <col min="7690" max="7690" width="9.140625" style="1369" bestFit="1" customWidth="1"/>
    <col min="7691" max="7691" width="11.7109375" style="1369" bestFit="1" customWidth="1"/>
    <col min="7692" max="7692" width="9.140625" style="1369"/>
    <col min="7693" max="7693" width="9.7109375" style="1369" bestFit="1" customWidth="1"/>
    <col min="7694" max="7934" width="9.140625" style="1369"/>
    <col min="7935" max="7936" width="3" style="1369" bestFit="1" customWidth="1"/>
    <col min="7937" max="7937" width="8.42578125" style="1369" bestFit="1" customWidth="1"/>
    <col min="7938" max="7938" width="4.85546875" style="1369" customWidth="1"/>
    <col min="7939" max="7939" width="38.7109375" style="1369" customWidth="1"/>
    <col min="7940" max="7940" width="11.28515625" style="1369" bestFit="1" customWidth="1"/>
    <col min="7941" max="7942" width="12.7109375" style="1369" customWidth="1"/>
    <col min="7943" max="7943" width="5.7109375" style="1369" customWidth="1"/>
    <col min="7944" max="7944" width="6.42578125" style="1369" customWidth="1"/>
    <col min="7945" max="7945" width="11.7109375" style="1369" customWidth="1"/>
    <col min="7946" max="7946" width="9.140625" style="1369" bestFit="1" customWidth="1"/>
    <col min="7947" max="7947" width="11.7109375" style="1369" bestFit="1" customWidth="1"/>
    <col min="7948" max="7948" width="9.140625" style="1369"/>
    <col min="7949" max="7949" width="9.7109375" style="1369" bestFit="1" customWidth="1"/>
    <col min="7950" max="8190" width="9.140625" style="1369"/>
    <col min="8191" max="8192" width="3" style="1369" bestFit="1" customWidth="1"/>
    <col min="8193" max="8193" width="8.42578125" style="1369" bestFit="1" customWidth="1"/>
    <col min="8194" max="8194" width="4.85546875" style="1369" customWidth="1"/>
    <col min="8195" max="8195" width="38.7109375" style="1369" customWidth="1"/>
    <col min="8196" max="8196" width="11.28515625" style="1369" bestFit="1" customWidth="1"/>
    <col min="8197" max="8198" width="12.7109375" style="1369" customWidth="1"/>
    <col min="8199" max="8199" width="5.7109375" style="1369" customWidth="1"/>
    <col min="8200" max="8200" width="6.42578125" style="1369" customWidth="1"/>
    <col min="8201" max="8201" width="11.7109375" style="1369" customWidth="1"/>
    <col min="8202" max="8202" width="9.140625" style="1369" bestFit="1" customWidth="1"/>
    <col min="8203" max="8203" width="11.7109375" style="1369" bestFit="1" customWidth="1"/>
    <col min="8204" max="8204" width="9.140625" style="1369"/>
    <col min="8205" max="8205" width="9.7109375" style="1369" bestFit="1" customWidth="1"/>
    <col min="8206" max="8446" width="9.140625" style="1369"/>
    <col min="8447" max="8448" width="3" style="1369" bestFit="1" customWidth="1"/>
    <col min="8449" max="8449" width="8.42578125" style="1369" bestFit="1" customWidth="1"/>
    <col min="8450" max="8450" width="4.85546875" style="1369" customWidth="1"/>
    <col min="8451" max="8451" width="38.7109375" style="1369" customWidth="1"/>
    <col min="8452" max="8452" width="11.28515625" style="1369" bestFit="1" customWidth="1"/>
    <col min="8453" max="8454" width="12.7109375" style="1369" customWidth="1"/>
    <col min="8455" max="8455" width="5.7109375" style="1369" customWidth="1"/>
    <col min="8456" max="8456" width="6.42578125" style="1369" customWidth="1"/>
    <col min="8457" max="8457" width="11.7109375" style="1369" customWidth="1"/>
    <col min="8458" max="8458" width="9.140625" style="1369" bestFit="1" customWidth="1"/>
    <col min="8459" max="8459" width="11.7109375" style="1369" bestFit="1" customWidth="1"/>
    <col min="8460" max="8460" width="9.140625" style="1369"/>
    <col min="8461" max="8461" width="9.7109375" style="1369" bestFit="1" customWidth="1"/>
    <col min="8462" max="8702" width="9.140625" style="1369"/>
    <col min="8703" max="8704" width="3" style="1369" bestFit="1" customWidth="1"/>
    <col min="8705" max="8705" width="8.42578125" style="1369" bestFit="1" customWidth="1"/>
    <col min="8706" max="8706" width="4.85546875" style="1369" customWidth="1"/>
    <col min="8707" max="8707" width="38.7109375" style="1369" customWidth="1"/>
    <col min="8708" max="8708" width="11.28515625" style="1369" bestFit="1" customWidth="1"/>
    <col min="8709" max="8710" width="12.7109375" style="1369" customWidth="1"/>
    <col min="8711" max="8711" width="5.7109375" style="1369" customWidth="1"/>
    <col min="8712" max="8712" width="6.42578125" style="1369" customWidth="1"/>
    <col min="8713" max="8713" width="11.7109375" style="1369" customWidth="1"/>
    <col min="8714" max="8714" width="9.140625" style="1369" bestFit="1" customWidth="1"/>
    <col min="8715" max="8715" width="11.7109375" style="1369" bestFit="1" customWidth="1"/>
    <col min="8716" max="8716" width="9.140625" style="1369"/>
    <col min="8717" max="8717" width="9.7109375" style="1369" bestFit="1" customWidth="1"/>
    <col min="8718" max="8958" width="9.140625" style="1369"/>
    <col min="8959" max="8960" width="3" style="1369" bestFit="1" customWidth="1"/>
    <col min="8961" max="8961" width="8.42578125" style="1369" bestFit="1" customWidth="1"/>
    <col min="8962" max="8962" width="4.85546875" style="1369" customWidth="1"/>
    <col min="8963" max="8963" width="38.7109375" style="1369" customWidth="1"/>
    <col min="8964" max="8964" width="11.28515625" style="1369" bestFit="1" customWidth="1"/>
    <col min="8965" max="8966" width="12.7109375" style="1369" customWidth="1"/>
    <col min="8967" max="8967" width="5.7109375" style="1369" customWidth="1"/>
    <col min="8968" max="8968" width="6.42578125" style="1369" customWidth="1"/>
    <col min="8969" max="8969" width="11.7109375" style="1369" customWidth="1"/>
    <col min="8970" max="8970" width="9.140625" style="1369" bestFit="1" customWidth="1"/>
    <col min="8971" max="8971" width="11.7109375" style="1369" bestFit="1" customWidth="1"/>
    <col min="8972" max="8972" width="9.140625" style="1369"/>
    <col min="8973" max="8973" width="9.7109375" style="1369" bestFit="1" customWidth="1"/>
    <col min="8974" max="9214" width="9.140625" style="1369"/>
    <col min="9215" max="9216" width="3" style="1369" bestFit="1" customWidth="1"/>
    <col min="9217" max="9217" width="8.42578125" style="1369" bestFit="1" customWidth="1"/>
    <col min="9218" max="9218" width="4.85546875" style="1369" customWidth="1"/>
    <col min="9219" max="9219" width="38.7109375" style="1369" customWidth="1"/>
    <col min="9220" max="9220" width="11.28515625" style="1369" bestFit="1" customWidth="1"/>
    <col min="9221" max="9222" width="12.7109375" style="1369" customWidth="1"/>
    <col min="9223" max="9223" width="5.7109375" style="1369" customWidth="1"/>
    <col min="9224" max="9224" width="6.42578125" style="1369" customWidth="1"/>
    <col min="9225" max="9225" width="11.7109375" style="1369" customWidth="1"/>
    <col min="9226" max="9226" width="9.140625" style="1369" bestFit="1" customWidth="1"/>
    <col min="9227" max="9227" width="11.7109375" style="1369" bestFit="1" customWidth="1"/>
    <col min="9228" max="9228" width="9.140625" style="1369"/>
    <col min="9229" max="9229" width="9.7109375" style="1369" bestFit="1" customWidth="1"/>
    <col min="9230" max="9470" width="9.140625" style="1369"/>
    <col min="9471" max="9472" width="3" style="1369" bestFit="1" customWidth="1"/>
    <col min="9473" max="9473" width="8.42578125" style="1369" bestFit="1" customWidth="1"/>
    <col min="9474" max="9474" width="4.85546875" style="1369" customWidth="1"/>
    <col min="9475" max="9475" width="38.7109375" style="1369" customWidth="1"/>
    <col min="9476" max="9476" width="11.28515625" style="1369" bestFit="1" customWidth="1"/>
    <col min="9477" max="9478" width="12.7109375" style="1369" customWidth="1"/>
    <col min="9479" max="9479" width="5.7109375" style="1369" customWidth="1"/>
    <col min="9480" max="9480" width="6.42578125" style="1369" customWidth="1"/>
    <col min="9481" max="9481" width="11.7109375" style="1369" customWidth="1"/>
    <col min="9482" max="9482" width="9.140625" style="1369" bestFit="1" customWidth="1"/>
    <col min="9483" max="9483" width="11.7109375" style="1369" bestFit="1" customWidth="1"/>
    <col min="9484" max="9484" width="9.140625" style="1369"/>
    <col min="9485" max="9485" width="9.7109375" style="1369" bestFit="1" customWidth="1"/>
    <col min="9486" max="9726" width="9.140625" style="1369"/>
    <col min="9727" max="9728" width="3" style="1369" bestFit="1" customWidth="1"/>
    <col min="9729" max="9729" width="8.42578125" style="1369" bestFit="1" customWidth="1"/>
    <col min="9730" max="9730" width="4.85546875" style="1369" customWidth="1"/>
    <col min="9731" max="9731" width="38.7109375" style="1369" customWidth="1"/>
    <col min="9732" max="9732" width="11.28515625" style="1369" bestFit="1" customWidth="1"/>
    <col min="9733" max="9734" width="12.7109375" style="1369" customWidth="1"/>
    <col min="9735" max="9735" width="5.7109375" style="1369" customWidth="1"/>
    <col min="9736" max="9736" width="6.42578125" style="1369" customWidth="1"/>
    <col min="9737" max="9737" width="11.7109375" style="1369" customWidth="1"/>
    <col min="9738" max="9738" width="9.140625" style="1369" bestFit="1" customWidth="1"/>
    <col min="9739" max="9739" width="11.7109375" style="1369" bestFit="1" customWidth="1"/>
    <col min="9740" max="9740" width="9.140625" style="1369"/>
    <col min="9741" max="9741" width="9.7109375" style="1369" bestFit="1" customWidth="1"/>
    <col min="9742" max="9982" width="9.140625" style="1369"/>
    <col min="9983" max="9984" width="3" style="1369" bestFit="1" customWidth="1"/>
    <col min="9985" max="9985" width="8.42578125" style="1369" bestFit="1" customWidth="1"/>
    <col min="9986" max="9986" width="4.85546875" style="1369" customWidth="1"/>
    <col min="9987" max="9987" width="38.7109375" style="1369" customWidth="1"/>
    <col min="9988" max="9988" width="11.28515625" style="1369" bestFit="1" customWidth="1"/>
    <col min="9989" max="9990" width="12.7109375" style="1369" customWidth="1"/>
    <col min="9991" max="9991" width="5.7109375" style="1369" customWidth="1"/>
    <col min="9992" max="9992" width="6.42578125" style="1369" customWidth="1"/>
    <col min="9993" max="9993" width="11.7109375" style="1369" customWidth="1"/>
    <col min="9994" max="9994" width="9.140625" style="1369" bestFit="1" customWidth="1"/>
    <col min="9995" max="9995" width="11.7109375" style="1369" bestFit="1" customWidth="1"/>
    <col min="9996" max="9996" width="9.140625" style="1369"/>
    <col min="9997" max="9997" width="9.7109375" style="1369" bestFit="1" customWidth="1"/>
    <col min="9998" max="10238" width="9.140625" style="1369"/>
    <col min="10239" max="10240" width="3" style="1369" bestFit="1" customWidth="1"/>
    <col min="10241" max="10241" width="8.42578125" style="1369" bestFit="1" customWidth="1"/>
    <col min="10242" max="10242" width="4.85546875" style="1369" customWidth="1"/>
    <col min="10243" max="10243" width="38.7109375" style="1369" customWidth="1"/>
    <col min="10244" max="10244" width="11.28515625" style="1369" bestFit="1" customWidth="1"/>
    <col min="10245" max="10246" width="12.7109375" style="1369" customWidth="1"/>
    <col min="10247" max="10247" width="5.7109375" style="1369" customWidth="1"/>
    <col min="10248" max="10248" width="6.42578125" style="1369" customWidth="1"/>
    <col min="10249" max="10249" width="11.7109375" style="1369" customWidth="1"/>
    <col min="10250" max="10250" width="9.140625" style="1369" bestFit="1" customWidth="1"/>
    <col min="10251" max="10251" width="11.7109375" style="1369" bestFit="1" customWidth="1"/>
    <col min="10252" max="10252" width="9.140625" style="1369"/>
    <col min="10253" max="10253" width="9.7109375" style="1369" bestFit="1" customWidth="1"/>
    <col min="10254" max="10494" width="9.140625" style="1369"/>
    <col min="10495" max="10496" width="3" style="1369" bestFit="1" customWidth="1"/>
    <col min="10497" max="10497" width="8.42578125" style="1369" bestFit="1" customWidth="1"/>
    <col min="10498" max="10498" width="4.85546875" style="1369" customWidth="1"/>
    <col min="10499" max="10499" width="38.7109375" style="1369" customWidth="1"/>
    <col min="10500" max="10500" width="11.28515625" style="1369" bestFit="1" customWidth="1"/>
    <col min="10501" max="10502" width="12.7109375" style="1369" customWidth="1"/>
    <col min="10503" max="10503" width="5.7109375" style="1369" customWidth="1"/>
    <col min="10504" max="10504" width="6.42578125" style="1369" customWidth="1"/>
    <col min="10505" max="10505" width="11.7109375" style="1369" customWidth="1"/>
    <col min="10506" max="10506" width="9.140625" style="1369" bestFit="1" customWidth="1"/>
    <col min="10507" max="10507" width="11.7109375" style="1369" bestFit="1" customWidth="1"/>
    <col min="10508" max="10508" width="9.140625" style="1369"/>
    <col min="10509" max="10509" width="9.7109375" style="1369" bestFit="1" customWidth="1"/>
    <col min="10510" max="10750" width="9.140625" style="1369"/>
    <col min="10751" max="10752" width="3" style="1369" bestFit="1" customWidth="1"/>
    <col min="10753" max="10753" width="8.42578125" style="1369" bestFit="1" customWidth="1"/>
    <col min="10754" max="10754" width="4.85546875" style="1369" customWidth="1"/>
    <col min="10755" max="10755" width="38.7109375" style="1369" customWidth="1"/>
    <col min="10756" max="10756" width="11.28515625" style="1369" bestFit="1" customWidth="1"/>
    <col min="10757" max="10758" width="12.7109375" style="1369" customWidth="1"/>
    <col min="10759" max="10759" width="5.7109375" style="1369" customWidth="1"/>
    <col min="10760" max="10760" width="6.42578125" style="1369" customWidth="1"/>
    <col min="10761" max="10761" width="11.7109375" style="1369" customWidth="1"/>
    <col min="10762" max="10762" width="9.140625" style="1369" bestFit="1" customWidth="1"/>
    <col min="10763" max="10763" width="11.7109375" style="1369" bestFit="1" customWidth="1"/>
    <col min="10764" max="10764" width="9.140625" style="1369"/>
    <col min="10765" max="10765" width="9.7109375" style="1369" bestFit="1" customWidth="1"/>
    <col min="10766" max="11006" width="9.140625" style="1369"/>
    <col min="11007" max="11008" width="3" style="1369" bestFit="1" customWidth="1"/>
    <col min="11009" max="11009" width="8.42578125" style="1369" bestFit="1" customWidth="1"/>
    <col min="11010" max="11010" width="4.85546875" style="1369" customWidth="1"/>
    <col min="11011" max="11011" width="38.7109375" style="1369" customWidth="1"/>
    <col min="11012" max="11012" width="11.28515625" style="1369" bestFit="1" customWidth="1"/>
    <col min="11013" max="11014" width="12.7109375" style="1369" customWidth="1"/>
    <col min="11015" max="11015" width="5.7109375" style="1369" customWidth="1"/>
    <col min="11016" max="11016" width="6.42578125" style="1369" customWidth="1"/>
    <col min="11017" max="11017" width="11.7109375" style="1369" customWidth="1"/>
    <col min="11018" max="11018" width="9.140625" style="1369" bestFit="1" customWidth="1"/>
    <col min="11019" max="11019" width="11.7109375" style="1369" bestFit="1" customWidth="1"/>
    <col min="11020" max="11020" width="9.140625" style="1369"/>
    <col min="11021" max="11021" width="9.7109375" style="1369" bestFit="1" customWidth="1"/>
    <col min="11022" max="11262" width="9.140625" style="1369"/>
    <col min="11263" max="11264" width="3" style="1369" bestFit="1" customWidth="1"/>
    <col min="11265" max="11265" width="8.42578125" style="1369" bestFit="1" customWidth="1"/>
    <col min="11266" max="11266" width="4.85546875" style="1369" customWidth="1"/>
    <col min="11267" max="11267" width="38.7109375" style="1369" customWidth="1"/>
    <col min="11268" max="11268" width="11.28515625" style="1369" bestFit="1" customWidth="1"/>
    <col min="11269" max="11270" width="12.7109375" style="1369" customWidth="1"/>
    <col min="11271" max="11271" width="5.7109375" style="1369" customWidth="1"/>
    <col min="11272" max="11272" width="6.42578125" style="1369" customWidth="1"/>
    <col min="11273" max="11273" width="11.7109375" style="1369" customWidth="1"/>
    <col min="11274" max="11274" width="9.140625" style="1369" bestFit="1" customWidth="1"/>
    <col min="11275" max="11275" width="11.7109375" style="1369" bestFit="1" customWidth="1"/>
    <col min="11276" max="11276" width="9.140625" style="1369"/>
    <col min="11277" max="11277" width="9.7109375" style="1369" bestFit="1" customWidth="1"/>
    <col min="11278" max="11518" width="9.140625" style="1369"/>
    <col min="11519" max="11520" width="3" style="1369" bestFit="1" customWidth="1"/>
    <col min="11521" max="11521" width="8.42578125" style="1369" bestFit="1" customWidth="1"/>
    <col min="11522" max="11522" width="4.85546875" style="1369" customWidth="1"/>
    <col min="11523" max="11523" width="38.7109375" style="1369" customWidth="1"/>
    <col min="11524" max="11524" width="11.28515625" style="1369" bestFit="1" customWidth="1"/>
    <col min="11525" max="11526" width="12.7109375" style="1369" customWidth="1"/>
    <col min="11527" max="11527" width="5.7109375" style="1369" customWidth="1"/>
    <col min="11528" max="11528" width="6.42578125" style="1369" customWidth="1"/>
    <col min="11529" max="11529" width="11.7109375" style="1369" customWidth="1"/>
    <col min="11530" max="11530" width="9.140625" style="1369" bestFit="1" customWidth="1"/>
    <col min="11531" max="11531" width="11.7109375" style="1369" bestFit="1" customWidth="1"/>
    <col min="11532" max="11532" width="9.140625" style="1369"/>
    <col min="11533" max="11533" width="9.7109375" style="1369" bestFit="1" customWidth="1"/>
    <col min="11534" max="11774" width="9.140625" style="1369"/>
    <col min="11775" max="11776" width="3" style="1369" bestFit="1" customWidth="1"/>
    <col min="11777" max="11777" width="8.42578125" style="1369" bestFit="1" customWidth="1"/>
    <col min="11778" max="11778" width="4.85546875" style="1369" customWidth="1"/>
    <col min="11779" max="11779" width="38.7109375" style="1369" customWidth="1"/>
    <col min="11780" max="11780" width="11.28515625" style="1369" bestFit="1" customWidth="1"/>
    <col min="11781" max="11782" width="12.7109375" style="1369" customWidth="1"/>
    <col min="11783" max="11783" width="5.7109375" style="1369" customWidth="1"/>
    <col min="11784" max="11784" width="6.42578125" style="1369" customWidth="1"/>
    <col min="11785" max="11785" width="11.7109375" style="1369" customWidth="1"/>
    <col min="11786" max="11786" width="9.140625" style="1369" bestFit="1" customWidth="1"/>
    <col min="11787" max="11787" width="11.7109375" style="1369" bestFit="1" customWidth="1"/>
    <col min="11788" max="11788" width="9.140625" style="1369"/>
    <col min="11789" max="11789" width="9.7109375" style="1369" bestFit="1" customWidth="1"/>
    <col min="11790" max="12030" width="9.140625" style="1369"/>
    <col min="12031" max="12032" width="3" style="1369" bestFit="1" customWidth="1"/>
    <col min="12033" max="12033" width="8.42578125" style="1369" bestFit="1" customWidth="1"/>
    <col min="12034" max="12034" width="4.85546875" style="1369" customWidth="1"/>
    <col min="12035" max="12035" width="38.7109375" style="1369" customWidth="1"/>
    <col min="12036" max="12036" width="11.28515625" style="1369" bestFit="1" customWidth="1"/>
    <col min="12037" max="12038" width="12.7109375" style="1369" customWidth="1"/>
    <col min="12039" max="12039" width="5.7109375" style="1369" customWidth="1"/>
    <col min="12040" max="12040" width="6.42578125" style="1369" customWidth="1"/>
    <col min="12041" max="12041" width="11.7109375" style="1369" customWidth="1"/>
    <col min="12042" max="12042" width="9.140625" style="1369" bestFit="1" customWidth="1"/>
    <col min="12043" max="12043" width="11.7109375" style="1369" bestFit="1" customWidth="1"/>
    <col min="12044" max="12044" width="9.140625" style="1369"/>
    <col min="12045" max="12045" width="9.7109375" style="1369" bestFit="1" customWidth="1"/>
    <col min="12046" max="12286" width="9.140625" style="1369"/>
    <col min="12287" max="12288" width="3" style="1369" bestFit="1" customWidth="1"/>
    <col min="12289" max="12289" width="8.42578125" style="1369" bestFit="1" customWidth="1"/>
    <col min="12290" max="12290" width="4.85546875" style="1369" customWidth="1"/>
    <col min="12291" max="12291" width="38.7109375" style="1369" customWidth="1"/>
    <col min="12292" max="12292" width="11.28515625" style="1369" bestFit="1" customWidth="1"/>
    <col min="12293" max="12294" width="12.7109375" style="1369" customWidth="1"/>
    <col min="12295" max="12295" width="5.7109375" style="1369" customWidth="1"/>
    <col min="12296" max="12296" width="6.42578125" style="1369" customWidth="1"/>
    <col min="12297" max="12297" width="11.7109375" style="1369" customWidth="1"/>
    <col min="12298" max="12298" width="9.140625" style="1369" bestFit="1" customWidth="1"/>
    <col min="12299" max="12299" width="11.7109375" style="1369" bestFit="1" customWidth="1"/>
    <col min="12300" max="12300" width="9.140625" style="1369"/>
    <col min="12301" max="12301" width="9.7109375" style="1369" bestFit="1" customWidth="1"/>
    <col min="12302" max="12542" width="9.140625" style="1369"/>
    <col min="12543" max="12544" width="3" style="1369" bestFit="1" customWidth="1"/>
    <col min="12545" max="12545" width="8.42578125" style="1369" bestFit="1" customWidth="1"/>
    <col min="12546" max="12546" width="4.85546875" style="1369" customWidth="1"/>
    <col min="12547" max="12547" width="38.7109375" style="1369" customWidth="1"/>
    <col min="12548" max="12548" width="11.28515625" style="1369" bestFit="1" customWidth="1"/>
    <col min="12549" max="12550" width="12.7109375" style="1369" customWidth="1"/>
    <col min="12551" max="12551" width="5.7109375" style="1369" customWidth="1"/>
    <col min="12552" max="12552" width="6.42578125" style="1369" customWidth="1"/>
    <col min="12553" max="12553" width="11.7109375" style="1369" customWidth="1"/>
    <col min="12554" max="12554" width="9.140625" style="1369" bestFit="1" customWidth="1"/>
    <col min="12555" max="12555" width="11.7109375" style="1369" bestFit="1" customWidth="1"/>
    <col min="12556" max="12556" width="9.140625" style="1369"/>
    <col min="12557" max="12557" width="9.7109375" style="1369" bestFit="1" customWidth="1"/>
    <col min="12558" max="12798" width="9.140625" style="1369"/>
    <col min="12799" max="12800" width="3" style="1369" bestFit="1" customWidth="1"/>
    <col min="12801" max="12801" width="8.42578125" style="1369" bestFit="1" customWidth="1"/>
    <col min="12802" max="12802" width="4.85546875" style="1369" customWidth="1"/>
    <col min="12803" max="12803" width="38.7109375" style="1369" customWidth="1"/>
    <col min="12804" max="12804" width="11.28515625" style="1369" bestFit="1" customWidth="1"/>
    <col min="12805" max="12806" width="12.7109375" style="1369" customWidth="1"/>
    <col min="12807" max="12807" width="5.7109375" style="1369" customWidth="1"/>
    <col min="12808" max="12808" width="6.42578125" style="1369" customWidth="1"/>
    <col min="12809" max="12809" width="11.7109375" style="1369" customWidth="1"/>
    <col min="12810" max="12810" width="9.140625" style="1369" bestFit="1" customWidth="1"/>
    <col min="12811" max="12811" width="11.7109375" style="1369" bestFit="1" customWidth="1"/>
    <col min="12812" max="12812" width="9.140625" style="1369"/>
    <col min="12813" max="12813" width="9.7109375" style="1369" bestFit="1" customWidth="1"/>
    <col min="12814" max="13054" width="9.140625" style="1369"/>
    <col min="13055" max="13056" width="3" style="1369" bestFit="1" customWidth="1"/>
    <col min="13057" max="13057" width="8.42578125" style="1369" bestFit="1" customWidth="1"/>
    <col min="13058" max="13058" width="4.85546875" style="1369" customWidth="1"/>
    <col min="13059" max="13059" width="38.7109375" style="1369" customWidth="1"/>
    <col min="13060" max="13060" width="11.28515625" style="1369" bestFit="1" customWidth="1"/>
    <col min="13061" max="13062" width="12.7109375" style="1369" customWidth="1"/>
    <col min="13063" max="13063" width="5.7109375" style="1369" customWidth="1"/>
    <col min="13064" max="13064" width="6.42578125" style="1369" customWidth="1"/>
    <col min="13065" max="13065" width="11.7109375" style="1369" customWidth="1"/>
    <col min="13066" max="13066" width="9.140625" style="1369" bestFit="1" customWidth="1"/>
    <col min="13067" max="13067" width="11.7109375" style="1369" bestFit="1" customWidth="1"/>
    <col min="13068" max="13068" width="9.140625" style="1369"/>
    <col min="13069" max="13069" width="9.7109375" style="1369" bestFit="1" customWidth="1"/>
    <col min="13070" max="13310" width="9.140625" style="1369"/>
    <col min="13311" max="13312" width="3" style="1369" bestFit="1" customWidth="1"/>
    <col min="13313" max="13313" width="8.42578125" style="1369" bestFit="1" customWidth="1"/>
    <col min="13314" max="13314" width="4.85546875" style="1369" customWidth="1"/>
    <col min="13315" max="13315" width="38.7109375" style="1369" customWidth="1"/>
    <col min="13316" max="13316" width="11.28515625" style="1369" bestFit="1" customWidth="1"/>
    <col min="13317" max="13318" width="12.7109375" style="1369" customWidth="1"/>
    <col min="13319" max="13319" width="5.7109375" style="1369" customWidth="1"/>
    <col min="13320" max="13320" width="6.42578125" style="1369" customWidth="1"/>
    <col min="13321" max="13321" width="11.7109375" style="1369" customWidth="1"/>
    <col min="13322" max="13322" width="9.140625" style="1369" bestFit="1" customWidth="1"/>
    <col min="13323" max="13323" width="11.7109375" style="1369" bestFit="1" customWidth="1"/>
    <col min="13324" max="13324" width="9.140625" style="1369"/>
    <col min="13325" max="13325" width="9.7109375" style="1369" bestFit="1" customWidth="1"/>
    <col min="13326" max="13566" width="9.140625" style="1369"/>
    <col min="13567" max="13568" width="3" style="1369" bestFit="1" customWidth="1"/>
    <col min="13569" max="13569" width="8.42578125" style="1369" bestFit="1" customWidth="1"/>
    <col min="13570" max="13570" width="4.85546875" style="1369" customWidth="1"/>
    <col min="13571" max="13571" width="38.7109375" style="1369" customWidth="1"/>
    <col min="13572" max="13572" width="11.28515625" style="1369" bestFit="1" customWidth="1"/>
    <col min="13573" max="13574" width="12.7109375" style="1369" customWidth="1"/>
    <col min="13575" max="13575" width="5.7109375" style="1369" customWidth="1"/>
    <col min="13576" max="13576" width="6.42578125" style="1369" customWidth="1"/>
    <col min="13577" max="13577" width="11.7109375" style="1369" customWidth="1"/>
    <col min="13578" max="13578" width="9.140625" style="1369" bestFit="1" customWidth="1"/>
    <col min="13579" max="13579" width="11.7109375" style="1369" bestFit="1" customWidth="1"/>
    <col min="13580" max="13580" width="9.140625" style="1369"/>
    <col min="13581" max="13581" width="9.7109375" style="1369" bestFit="1" customWidth="1"/>
    <col min="13582" max="13822" width="9.140625" style="1369"/>
    <col min="13823" max="13824" width="3" style="1369" bestFit="1" customWidth="1"/>
    <col min="13825" max="13825" width="8.42578125" style="1369" bestFit="1" customWidth="1"/>
    <col min="13826" max="13826" width="4.85546875" style="1369" customWidth="1"/>
    <col min="13827" max="13827" width="38.7109375" style="1369" customWidth="1"/>
    <col min="13828" max="13828" width="11.28515625" style="1369" bestFit="1" customWidth="1"/>
    <col min="13829" max="13830" width="12.7109375" style="1369" customWidth="1"/>
    <col min="13831" max="13831" width="5.7109375" style="1369" customWidth="1"/>
    <col min="13832" max="13832" width="6.42578125" style="1369" customWidth="1"/>
    <col min="13833" max="13833" width="11.7109375" style="1369" customWidth="1"/>
    <col min="13834" max="13834" width="9.140625" style="1369" bestFit="1" customWidth="1"/>
    <col min="13835" max="13835" width="11.7109375" style="1369" bestFit="1" customWidth="1"/>
    <col min="13836" max="13836" width="9.140625" style="1369"/>
    <col min="13837" max="13837" width="9.7109375" style="1369" bestFit="1" customWidth="1"/>
    <col min="13838" max="14078" width="9.140625" style="1369"/>
    <col min="14079" max="14080" width="3" style="1369" bestFit="1" customWidth="1"/>
    <col min="14081" max="14081" width="8.42578125" style="1369" bestFit="1" customWidth="1"/>
    <col min="14082" max="14082" width="4.85546875" style="1369" customWidth="1"/>
    <col min="14083" max="14083" width="38.7109375" style="1369" customWidth="1"/>
    <col min="14084" max="14084" width="11.28515625" style="1369" bestFit="1" customWidth="1"/>
    <col min="14085" max="14086" width="12.7109375" style="1369" customWidth="1"/>
    <col min="14087" max="14087" width="5.7109375" style="1369" customWidth="1"/>
    <col min="14088" max="14088" width="6.42578125" style="1369" customWidth="1"/>
    <col min="14089" max="14089" width="11.7109375" style="1369" customWidth="1"/>
    <col min="14090" max="14090" width="9.140625" style="1369" bestFit="1" customWidth="1"/>
    <col min="14091" max="14091" width="11.7109375" style="1369" bestFit="1" customWidth="1"/>
    <col min="14092" max="14092" width="9.140625" style="1369"/>
    <col min="14093" max="14093" width="9.7109375" style="1369" bestFit="1" customWidth="1"/>
    <col min="14094" max="14334" width="9.140625" style="1369"/>
    <col min="14335" max="14336" width="3" style="1369" bestFit="1" customWidth="1"/>
    <col min="14337" max="14337" width="8.42578125" style="1369" bestFit="1" customWidth="1"/>
    <col min="14338" max="14338" width="4.85546875" style="1369" customWidth="1"/>
    <col min="14339" max="14339" width="38.7109375" style="1369" customWidth="1"/>
    <col min="14340" max="14340" width="11.28515625" style="1369" bestFit="1" customWidth="1"/>
    <col min="14341" max="14342" width="12.7109375" style="1369" customWidth="1"/>
    <col min="14343" max="14343" width="5.7109375" style="1369" customWidth="1"/>
    <col min="14344" max="14344" width="6.42578125" style="1369" customWidth="1"/>
    <col min="14345" max="14345" width="11.7109375" style="1369" customWidth="1"/>
    <col min="14346" max="14346" width="9.140625" style="1369" bestFit="1" customWidth="1"/>
    <col min="14347" max="14347" width="11.7109375" style="1369" bestFit="1" customWidth="1"/>
    <col min="14348" max="14348" width="9.140625" style="1369"/>
    <col min="14349" max="14349" width="9.7109375" style="1369" bestFit="1" customWidth="1"/>
    <col min="14350" max="14590" width="9.140625" style="1369"/>
    <col min="14591" max="14592" width="3" style="1369" bestFit="1" customWidth="1"/>
    <col min="14593" max="14593" width="8.42578125" style="1369" bestFit="1" customWidth="1"/>
    <col min="14594" max="14594" width="4.85546875" style="1369" customWidth="1"/>
    <col min="14595" max="14595" width="38.7109375" style="1369" customWidth="1"/>
    <col min="14596" max="14596" width="11.28515625" style="1369" bestFit="1" customWidth="1"/>
    <col min="14597" max="14598" width="12.7109375" style="1369" customWidth="1"/>
    <col min="14599" max="14599" width="5.7109375" style="1369" customWidth="1"/>
    <col min="14600" max="14600" width="6.42578125" style="1369" customWidth="1"/>
    <col min="14601" max="14601" width="11.7109375" style="1369" customWidth="1"/>
    <col min="14602" max="14602" width="9.140625" style="1369" bestFit="1" customWidth="1"/>
    <col min="14603" max="14603" width="11.7109375" style="1369" bestFit="1" customWidth="1"/>
    <col min="14604" max="14604" width="9.140625" style="1369"/>
    <col min="14605" max="14605" width="9.7109375" style="1369" bestFit="1" customWidth="1"/>
    <col min="14606" max="14846" width="9.140625" style="1369"/>
    <col min="14847" max="14848" width="3" style="1369" bestFit="1" customWidth="1"/>
    <col min="14849" max="14849" width="8.42578125" style="1369" bestFit="1" customWidth="1"/>
    <col min="14850" max="14850" width="4.85546875" style="1369" customWidth="1"/>
    <col min="14851" max="14851" width="38.7109375" style="1369" customWidth="1"/>
    <col min="14852" max="14852" width="11.28515625" style="1369" bestFit="1" customWidth="1"/>
    <col min="14853" max="14854" width="12.7109375" style="1369" customWidth="1"/>
    <col min="14855" max="14855" width="5.7109375" style="1369" customWidth="1"/>
    <col min="14856" max="14856" width="6.42578125" style="1369" customWidth="1"/>
    <col min="14857" max="14857" width="11.7109375" style="1369" customWidth="1"/>
    <col min="14858" max="14858" width="9.140625" style="1369" bestFit="1" customWidth="1"/>
    <col min="14859" max="14859" width="11.7109375" style="1369" bestFit="1" customWidth="1"/>
    <col min="14860" max="14860" width="9.140625" style="1369"/>
    <col min="14861" max="14861" width="9.7109375" style="1369" bestFit="1" customWidth="1"/>
    <col min="14862" max="15102" width="9.140625" style="1369"/>
    <col min="15103" max="15104" width="3" style="1369" bestFit="1" customWidth="1"/>
    <col min="15105" max="15105" width="8.42578125" style="1369" bestFit="1" customWidth="1"/>
    <col min="15106" max="15106" width="4.85546875" style="1369" customWidth="1"/>
    <col min="15107" max="15107" width="38.7109375" style="1369" customWidth="1"/>
    <col min="15108" max="15108" width="11.28515625" style="1369" bestFit="1" customWidth="1"/>
    <col min="15109" max="15110" width="12.7109375" style="1369" customWidth="1"/>
    <col min="15111" max="15111" width="5.7109375" style="1369" customWidth="1"/>
    <col min="15112" max="15112" width="6.42578125" style="1369" customWidth="1"/>
    <col min="15113" max="15113" width="11.7109375" style="1369" customWidth="1"/>
    <col min="15114" max="15114" width="9.140625" style="1369" bestFit="1" customWidth="1"/>
    <col min="15115" max="15115" width="11.7109375" style="1369" bestFit="1" customWidth="1"/>
    <col min="15116" max="15116" width="9.140625" style="1369"/>
    <col min="15117" max="15117" width="9.7109375" style="1369" bestFit="1" customWidth="1"/>
    <col min="15118" max="15358" width="9.140625" style="1369"/>
    <col min="15359" max="15360" width="3" style="1369" bestFit="1" customWidth="1"/>
    <col min="15361" max="15361" width="8.42578125" style="1369" bestFit="1" customWidth="1"/>
    <col min="15362" max="15362" width="4.85546875" style="1369" customWidth="1"/>
    <col min="15363" max="15363" width="38.7109375" style="1369" customWidth="1"/>
    <col min="15364" max="15364" width="11.28515625" style="1369" bestFit="1" customWidth="1"/>
    <col min="15365" max="15366" width="12.7109375" style="1369" customWidth="1"/>
    <col min="15367" max="15367" width="5.7109375" style="1369" customWidth="1"/>
    <col min="15368" max="15368" width="6.42578125" style="1369" customWidth="1"/>
    <col min="15369" max="15369" width="11.7109375" style="1369" customWidth="1"/>
    <col min="15370" max="15370" width="9.140625" style="1369" bestFit="1" customWidth="1"/>
    <col min="15371" max="15371" width="11.7109375" style="1369" bestFit="1" customWidth="1"/>
    <col min="15372" max="15372" width="9.140625" style="1369"/>
    <col min="15373" max="15373" width="9.7109375" style="1369" bestFit="1" customWidth="1"/>
    <col min="15374" max="15614" width="9.140625" style="1369"/>
    <col min="15615" max="15616" width="3" style="1369" bestFit="1" customWidth="1"/>
    <col min="15617" max="15617" width="8.42578125" style="1369" bestFit="1" customWidth="1"/>
    <col min="15618" max="15618" width="4.85546875" style="1369" customWidth="1"/>
    <col min="15619" max="15619" width="38.7109375" style="1369" customWidth="1"/>
    <col min="15620" max="15620" width="11.28515625" style="1369" bestFit="1" customWidth="1"/>
    <col min="15621" max="15622" width="12.7109375" style="1369" customWidth="1"/>
    <col min="15623" max="15623" width="5.7109375" style="1369" customWidth="1"/>
    <col min="15624" max="15624" width="6.42578125" style="1369" customWidth="1"/>
    <col min="15625" max="15625" width="11.7109375" style="1369" customWidth="1"/>
    <col min="15626" max="15626" width="9.140625" style="1369" bestFit="1" customWidth="1"/>
    <col min="15627" max="15627" width="11.7109375" style="1369" bestFit="1" customWidth="1"/>
    <col min="15628" max="15628" width="9.140625" style="1369"/>
    <col min="15629" max="15629" width="9.7109375" style="1369" bestFit="1" customWidth="1"/>
    <col min="15630" max="15870" width="9.140625" style="1369"/>
    <col min="15871" max="15872" width="3" style="1369" bestFit="1" customWidth="1"/>
    <col min="15873" max="15873" width="8.42578125" style="1369" bestFit="1" customWidth="1"/>
    <col min="15874" max="15874" width="4.85546875" style="1369" customWidth="1"/>
    <col min="15875" max="15875" width="38.7109375" style="1369" customWidth="1"/>
    <col min="15876" max="15876" width="11.28515625" style="1369" bestFit="1" customWidth="1"/>
    <col min="15877" max="15878" width="12.7109375" style="1369" customWidth="1"/>
    <col min="15879" max="15879" width="5.7109375" style="1369" customWidth="1"/>
    <col min="15880" max="15880" width="6.42578125" style="1369" customWidth="1"/>
    <col min="15881" max="15881" width="11.7109375" style="1369" customWidth="1"/>
    <col min="15882" max="15882" width="9.140625" style="1369" bestFit="1" customWidth="1"/>
    <col min="15883" max="15883" width="11.7109375" style="1369" bestFit="1" customWidth="1"/>
    <col min="15884" max="15884" width="9.140625" style="1369"/>
    <col min="15885" max="15885" width="9.7109375" style="1369" bestFit="1" customWidth="1"/>
    <col min="15886" max="16126" width="9.140625" style="1369"/>
    <col min="16127" max="16128" width="3" style="1369" bestFit="1" customWidth="1"/>
    <col min="16129" max="16129" width="8.42578125" style="1369" bestFit="1" customWidth="1"/>
    <col min="16130" max="16130" width="4.85546875" style="1369" customWidth="1"/>
    <col min="16131" max="16131" width="38.7109375" style="1369" customWidth="1"/>
    <col min="16132" max="16132" width="11.28515625" style="1369" bestFit="1" customWidth="1"/>
    <col min="16133" max="16134" width="12.7109375" style="1369" customWidth="1"/>
    <col min="16135" max="16135" width="5.7109375" style="1369" customWidth="1"/>
    <col min="16136" max="16136" width="6.42578125" style="1369" customWidth="1"/>
    <col min="16137" max="16137" width="11.7109375" style="1369" customWidth="1"/>
    <col min="16138" max="16138" width="9.140625" style="1369" bestFit="1" customWidth="1"/>
    <col min="16139" max="16139" width="11.7109375" style="1369" bestFit="1" customWidth="1"/>
    <col min="16140" max="16140" width="9.140625" style="1369"/>
    <col min="16141" max="16141" width="9.7109375" style="1369" bestFit="1" customWidth="1"/>
    <col min="16142" max="16384" width="9.140625" style="1369"/>
  </cols>
  <sheetData>
    <row r="1" spans="1:16" ht="18" x14ac:dyDescent="0.25">
      <c r="A1" s="3282" t="s">
        <v>1516</v>
      </c>
      <c r="B1" s="3282"/>
      <c r="C1" s="3282"/>
      <c r="D1" s="3282"/>
      <c r="E1" s="3282"/>
      <c r="F1" s="3282"/>
      <c r="G1" s="3282"/>
      <c r="H1" s="3282"/>
      <c r="I1" s="3282"/>
      <c r="J1" s="2131"/>
    </row>
    <row r="2" spans="1:16" x14ac:dyDescent="0.2">
      <c r="A2" s="12"/>
      <c r="B2" s="12"/>
      <c r="C2" s="12"/>
      <c r="D2" s="12"/>
      <c r="E2" s="1371"/>
      <c r="F2" s="109"/>
      <c r="G2" s="109"/>
      <c r="H2" s="109"/>
      <c r="I2" s="1372"/>
      <c r="J2" s="1373"/>
    </row>
    <row r="3" spans="1:16" ht="15.75" x14ac:dyDescent="0.25">
      <c r="A3" s="3314" t="s">
        <v>1448</v>
      </c>
      <c r="B3" s="3314"/>
      <c r="C3" s="3314"/>
      <c r="D3" s="3314"/>
      <c r="E3" s="3314"/>
      <c r="F3" s="3314"/>
      <c r="G3" s="3314"/>
      <c r="H3" s="3314"/>
      <c r="I3" s="3314"/>
      <c r="J3" s="72"/>
    </row>
    <row r="4" spans="1:16" ht="10.5" customHeight="1" x14ac:dyDescent="0.2">
      <c r="A4" s="1374"/>
      <c r="B4" s="1374"/>
      <c r="C4" s="1374"/>
      <c r="D4" s="1374"/>
      <c r="E4" s="1374"/>
      <c r="F4" s="1374"/>
      <c r="G4" s="1374"/>
      <c r="H4" s="1374"/>
      <c r="I4" s="1374"/>
      <c r="J4" s="1375"/>
    </row>
    <row r="5" spans="1:16" ht="13.5" customHeight="1" thickBot="1" x14ac:dyDescent="0.3">
      <c r="A5" s="2"/>
      <c r="B5" s="1"/>
      <c r="C5" s="2"/>
      <c r="D5" s="1376"/>
      <c r="E5" s="2"/>
      <c r="F5" s="2"/>
      <c r="G5" s="2"/>
      <c r="H5" s="1377"/>
      <c r="I5" s="1378" t="s">
        <v>1449</v>
      </c>
      <c r="J5" s="1379"/>
    </row>
    <row r="6" spans="1:16" ht="34.5" thickBot="1" x14ac:dyDescent="0.25">
      <c r="A6" s="1380" t="s">
        <v>168</v>
      </c>
      <c r="B6" s="1381" t="s">
        <v>172</v>
      </c>
      <c r="C6" s="1382" t="s">
        <v>1450</v>
      </c>
      <c r="D6" s="1383" t="s">
        <v>1451</v>
      </c>
      <c r="E6" s="1384" t="s">
        <v>1452</v>
      </c>
      <c r="F6" s="2720" t="s">
        <v>1453</v>
      </c>
      <c r="G6" s="3077" t="s">
        <v>2279</v>
      </c>
      <c r="H6" s="2727" t="s">
        <v>1568</v>
      </c>
      <c r="I6" s="3210" t="s">
        <v>1454</v>
      </c>
      <c r="J6" s="1385"/>
      <c r="K6" s="1386"/>
      <c r="L6" s="1370"/>
      <c r="M6" s="1370"/>
      <c r="N6" s="1370"/>
      <c r="O6" s="1370"/>
      <c r="P6" s="1370"/>
    </row>
    <row r="7" spans="1:16" ht="13.5" thickBot="1" x14ac:dyDescent="0.25">
      <c r="A7" s="1387" t="s">
        <v>168</v>
      </c>
      <c r="B7" s="1388" t="s">
        <v>167</v>
      </c>
      <c r="C7" s="1389">
        <v>910</v>
      </c>
      <c r="D7" s="1390" t="s">
        <v>167</v>
      </c>
      <c r="E7" s="1391" t="s">
        <v>1455</v>
      </c>
      <c r="F7" s="2721">
        <f>SUM(F8:F9)</f>
        <v>33923.699999999997</v>
      </c>
      <c r="G7" s="3064">
        <f>SUM(G8:G9)</f>
        <v>33923.699999999997</v>
      </c>
      <c r="H7" s="2728">
        <f>SUM(H8:H9)</f>
        <v>39337.699999999997</v>
      </c>
      <c r="I7" s="3211">
        <f>SUM(I8:I9)</f>
        <v>39287.699999999997</v>
      </c>
      <c r="J7" s="1392"/>
      <c r="M7" s="1430"/>
    </row>
    <row r="8" spans="1:16" x14ac:dyDescent="0.2">
      <c r="A8" s="2734"/>
      <c r="B8" s="2735" t="s">
        <v>172</v>
      </c>
      <c r="C8" s="2736">
        <v>91001</v>
      </c>
      <c r="D8" s="2737" t="s">
        <v>1456</v>
      </c>
      <c r="E8" s="1414" t="s">
        <v>1457</v>
      </c>
      <c r="F8" s="2724">
        <v>5700</v>
      </c>
      <c r="G8" s="3059">
        <v>5700</v>
      </c>
      <c r="H8" s="2731">
        <v>5750</v>
      </c>
      <c r="I8" s="3212">
        <f>Hejtman!E10</f>
        <v>5700</v>
      </c>
      <c r="J8" s="1393"/>
      <c r="M8" s="1430"/>
    </row>
    <row r="9" spans="1:16" ht="13.5" thickBot="1" x14ac:dyDescent="0.25">
      <c r="A9" s="1394"/>
      <c r="B9" s="1395" t="s">
        <v>172</v>
      </c>
      <c r="C9" s="1396">
        <v>91015</v>
      </c>
      <c r="D9" s="1397" t="s">
        <v>1458</v>
      </c>
      <c r="E9" s="1398" t="s">
        <v>1459</v>
      </c>
      <c r="F9" s="2722">
        <v>28223.7</v>
      </c>
      <c r="G9" s="3060">
        <v>28223.7</v>
      </c>
      <c r="H9" s="2729">
        <v>33587.699999999997</v>
      </c>
      <c r="I9" s="3213">
        <f>Ředitel!E10</f>
        <v>33587.699999999997</v>
      </c>
      <c r="J9" s="1393"/>
      <c r="M9" s="1430"/>
    </row>
    <row r="10" spans="1:16" ht="13.5" thickBot="1" x14ac:dyDescent="0.25">
      <c r="A10" s="1399" t="s">
        <v>168</v>
      </c>
      <c r="B10" s="1400" t="s">
        <v>167</v>
      </c>
      <c r="C10" s="1401">
        <v>911</v>
      </c>
      <c r="D10" s="1402" t="s">
        <v>167</v>
      </c>
      <c r="E10" s="1403" t="s">
        <v>1460</v>
      </c>
      <c r="F10" s="2721">
        <f>SUM(F11)</f>
        <v>317568.5</v>
      </c>
      <c r="G10" s="3064">
        <f>SUM(G11)</f>
        <v>318172.27</v>
      </c>
      <c r="H10" s="2728">
        <f>SUM(H11)</f>
        <v>331902.5</v>
      </c>
      <c r="I10" s="3211">
        <f>I11</f>
        <v>331902.5</v>
      </c>
      <c r="J10" s="1392"/>
      <c r="M10" s="1430"/>
    </row>
    <row r="11" spans="1:16" ht="13.5" thickBot="1" x14ac:dyDescent="0.25">
      <c r="A11" s="1394"/>
      <c r="B11" s="1395" t="s">
        <v>172</v>
      </c>
      <c r="C11" s="1396">
        <v>91115</v>
      </c>
      <c r="D11" s="1397" t="s">
        <v>1458</v>
      </c>
      <c r="E11" s="1398" t="s">
        <v>1459</v>
      </c>
      <c r="F11" s="2722">
        <v>317568.5</v>
      </c>
      <c r="G11" s="3058">
        <v>318172.27</v>
      </c>
      <c r="H11" s="2729">
        <v>331902.5</v>
      </c>
      <c r="I11" s="3213">
        <f>Ředitel!E11</f>
        <v>331902.5</v>
      </c>
      <c r="J11" s="1393"/>
      <c r="K11" s="1370"/>
      <c r="L11" s="1370"/>
      <c r="M11" s="1430"/>
    </row>
    <row r="12" spans="1:16" ht="13.5" customHeight="1" thickBot="1" x14ac:dyDescent="0.25">
      <c r="A12" s="1399" t="s">
        <v>168</v>
      </c>
      <c r="B12" s="1400" t="s">
        <v>167</v>
      </c>
      <c r="C12" s="1401">
        <v>912</v>
      </c>
      <c r="D12" s="1402" t="s">
        <v>167</v>
      </c>
      <c r="E12" s="1403" t="s">
        <v>1461</v>
      </c>
      <c r="F12" s="2721">
        <f>SUM(F13:F18)</f>
        <v>73040.5</v>
      </c>
      <c r="G12" s="3064">
        <f>SUM(G13:G18)</f>
        <v>229171.56</v>
      </c>
      <c r="H12" s="2728">
        <f>SUM(H13:H18)</f>
        <v>58161</v>
      </c>
      <c r="I12" s="3211">
        <f>SUM(I13:I18)</f>
        <v>52336</v>
      </c>
      <c r="J12" s="1392"/>
      <c r="K12" s="1404"/>
      <c r="L12" s="1370"/>
      <c r="M12" s="1430"/>
    </row>
    <row r="13" spans="1:16" x14ac:dyDescent="0.2">
      <c r="A13" s="1411"/>
      <c r="B13" s="1412" t="s">
        <v>172</v>
      </c>
      <c r="C13" s="1413">
        <v>91204</v>
      </c>
      <c r="D13" s="1351" t="s">
        <v>1462</v>
      </c>
      <c r="E13" s="1420" t="s">
        <v>1463</v>
      </c>
      <c r="F13" s="2724">
        <v>9240</v>
      </c>
      <c r="G13" s="3059">
        <v>59528.89</v>
      </c>
      <c r="H13" s="2731">
        <v>4300</v>
      </c>
      <c r="I13" s="3212">
        <f>OŠMTSV!E10</f>
        <v>4300</v>
      </c>
      <c r="J13" s="1393"/>
      <c r="K13" s="1405"/>
      <c r="L13" s="1405"/>
      <c r="M13" s="1430"/>
    </row>
    <row r="14" spans="1:16" x14ac:dyDescent="0.2">
      <c r="A14" s="1406"/>
      <c r="B14" s="1407" t="s">
        <v>172</v>
      </c>
      <c r="C14" s="1408">
        <v>91205</v>
      </c>
      <c r="D14" s="28" t="s">
        <v>1464</v>
      </c>
      <c r="E14" s="1409" t="s">
        <v>1465</v>
      </c>
      <c r="F14" s="2723">
        <v>6760</v>
      </c>
      <c r="G14" s="3061">
        <v>20224</v>
      </c>
      <c r="H14" s="2730">
        <v>5000</v>
      </c>
      <c r="I14" s="3214">
        <f>Sociální!E10</f>
        <v>5000</v>
      </c>
      <c r="J14" s="1393"/>
      <c r="K14" s="1405"/>
      <c r="L14" s="1405"/>
      <c r="M14" s="1430"/>
    </row>
    <row r="15" spans="1:16" x14ac:dyDescent="0.2">
      <c r="A15" s="1406"/>
      <c r="B15" s="1407" t="s">
        <v>172</v>
      </c>
      <c r="C15" s="1408">
        <v>91206</v>
      </c>
      <c r="D15" s="28" t="s">
        <v>1466</v>
      </c>
      <c r="E15" s="1409" t="s">
        <v>1467</v>
      </c>
      <c r="F15" s="2723">
        <v>27950</v>
      </c>
      <c r="G15" s="3061">
        <v>103044.03</v>
      </c>
      <c r="H15" s="2730">
        <v>6950</v>
      </c>
      <c r="I15" s="3214">
        <f>Doprava!E10</f>
        <v>6950</v>
      </c>
      <c r="J15" s="1393"/>
      <c r="K15" s="1405"/>
      <c r="L15" s="1405"/>
      <c r="M15" s="1430"/>
    </row>
    <row r="16" spans="1:16" x14ac:dyDescent="0.2">
      <c r="A16" s="1406"/>
      <c r="B16" s="1407" t="s">
        <v>172</v>
      </c>
      <c r="C16" s="1408">
        <v>91207</v>
      </c>
      <c r="D16" s="28" t="s">
        <v>1468</v>
      </c>
      <c r="E16" s="1409" t="s">
        <v>1469</v>
      </c>
      <c r="F16" s="2723">
        <v>1290.5</v>
      </c>
      <c r="G16" s="3061">
        <v>19942.73</v>
      </c>
      <c r="H16" s="2730">
        <v>2900</v>
      </c>
      <c r="I16" s="3214">
        <f>Kultura!E10</f>
        <v>2900</v>
      </c>
      <c r="J16" s="1393"/>
      <c r="K16" s="1405"/>
      <c r="L16" s="1405"/>
      <c r="M16" s="1430"/>
    </row>
    <row r="17" spans="1:13" x14ac:dyDescent="0.2">
      <c r="A17" s="1406"/>
      <c r="B17" s="1407" t="s">
        <v>172</v>
      </c>
      <c r="C17" s="1408">
        <v>91208</v>
      </c>
      <c r="D17" s="28" t="s">
        <v>1470</v>
      </c>
      <c r="E17" s="1409" t="s">
        <v>1471</v>
      </c>
      <c r="F17" s="2723">
        <v>0</v>
      </c>
      <c r="G17" s="3061">
        <v>0</v>
      </c>
      <c r="H17" s="2730">
        <v>0</v>
      </c>
      <c r="I17" s="3214">
        <f>ŽP!E10</f>
        <v>0</v>
      </c>
      <c r="J17" s="1393"/>
      <c r="K17" s="1405"/>
      <c r="L17" s="1405"/>
      <c r="M17" s="1430"/>
    </row>
    <row r="18" spans="1:13" ht="13.5" thickBot="1" x14ac:dyDescent="0.25">
      <c r="A18" s="2738"/>
      <c r="B18" s="2739" t="s">
        <v>172</v>
      </c>
      <c r="C18" s="2740">
        <v>91209</v>
      </c>
      <c r="D18" s="2741" t="s">
        <v>1472</v>
      </c>
      <c r="E18" s="2742" t="s">
        <v>1473</v>
      </c>
      <c r="F18" s="2743">
        <v>27800</v>
      </c>
      <c r="G18" s="3065">
        <v>26431.91</v>
      </c>
      <c r="H18" s="2744">
        <v>39011</v>
      </c>
      <c r="I18" s="3215">
        <f>Zdravotnictví!E10</f>
        <v>33186</v>
      </c>
      <c r="J18" s="1393"/>
      <c r="K18" s="1405"/>
      <c r="L18" s="1405"/>
      <c r="M18" s="1430"/>
    </row>
    <row r="19" spans="1:13" ht="13.5" customHeight="1" thickBot="1" x14ac:dyDescent="0.25">
      <c r="A19" s="1399" t="s">
        <v>168</v>
      </c>
      <c r="B19" s="1400" t="s">
        <v>167</v>
      </c>
      <c r="C19" s="1401">
        <v>913</v>
      </c>
      <c r="D19" s="1402" t="s">
        <v>167</v>
      </c>
      <c r="E19" s="1403" t="s">
        <v>1474</v>
      </c>
      <c r="F19" s="2721">
        <f>SUM(F20:F27)</f>
        <v>1080590.33</v>
      </c>
      <c r="G19" s="3064">
        <f>SUM(G20:G27)</f>
        <v>1125965.8599999999</v>
      </c>
      <c r="H19" s="2728">
        <f>SUM(H20:H27)</f>
        <v>1134572.2999999998</v>
      </c>
      <c r="I19" s="3211">
        <f>SUM(I20:I27)</f>
        <v>1135922.2999999998</v>
      </c>
      <c r="J19" s="1392"/>
      <c r="K19" s="1405"/>
      <c r="L19" s="1405"/>
      <c r="M19" s="1430"/>
    </row>
    <row r="20" spans="1:13" x14ac:dyDescent="0.2">
      <c r="A20" s="1411"/>
      <c r="B20" s="1412" t="s">
        <v>172</v>
      </c>
      <c r="C20" s="1413">
        <v>91304</v>
      </c>
      <c r="D20" s="1351" t="s">
        <v>1462</v>
      </c>
      <c r="E20" s="1420" t="s">
        <v>1463</v>
      </c>
      <c r="F20" s="2724">
        <v>281550</v>
      </c>
      <c r="G20" s="3059">
        <v>281259.61</v>
      </c>
      <c r="H20" s="2731">
        <v>295627.49999999994</v>
      </c>
      <c r="I20" s="3212">
        <f>OŠMTSV!E11</f>
        <v>295627.49999999994</v>
      </c>
      <c r="J20" s="1393"/>
      <c r="K20" s="1405"/>
      <c r="L20" s="1405"/>
      <c r="M20" s="1430"/>
    </row>
    <row r="21" spans="1:13" x14ac:dyDescent="0.2">
      <c r="A21" s="1406"/>
      <c r="B21" s="1407" t="s">
        <v>172</v>
      </c>
      <c r="C21" s="1408">
        <v>91305</v>
      </c>
      <c r="D21" s="28" t="s">
        <v>1464</v>
      </c>
      <c r="E21" s="1409" t="s">
        <v>1465</v>
      </c>
      <c r="F21" s="2723">
        <v>137562.68</v>
      </c>
      <c r="G21" s="3061">
        <v>142562.68</v>
      </c>
      <c r="H21" s="2730">
        <v>144440.79999999999</v>
      </c>
      <c r="I21" s="3214">
        <f>Sociální!E11</f>
        <v>144440.79999999999</v>
      </c>
      <c r="J21" s="1393"/>
      <c r="K21" s="1405"/>
      <c r="L21" s="1405"/>
      <c r="M21" s="1430"/>
    </row>
    <row r="22" spans="1:13" x14ac:dyDescent="0.2">
      <c r="A22" s="1406"/>
      <c r="B22" s="1407" t="s">
        <v>172</v>
      </c>
      <c r="C22" s="1408">
        <v>91306</v>
      </c>
      <c r="D22" s="28" t="s">
        <v>1466</v>
      </c>
      <c r="E22" s="1409" t="s">
        <v>1467</v>
      </c>
      <c r="F22" s="2723">
        <v>309300</v>
      </c>
      <c r="G22" s="3061">
        <v>349465.92</v>
      </c>
      <c r="H22" s="2730">
        <v>324100</v>
      </c>
      <c r="I22" s="3214">
        <f>Doprava!E11</f>
        <v>324100</v>
      </c>
      <c r="J22" s="1393"/>
      <c r="K22" s="1410"/>
      <c r="L22" s="1410"/>
      <c r="M22" s="1430"/>
    </row>
    <row r="23" spans="1:13" x14ac:dyDescent="0.2">
      <c r="A23" s="1406"/>
      <c r="B23" s="1407" t="s">
        <v>172</v>
      </c>
      <c r="C23" s="1408">
        <v>91307</v>
      </c>
      <c r="D23" s="28" t="s">
        <v>1468</v>
      </c>
      <c r="E23" s="1409" t="s">
        <v>1469</v>
      </c>
      <c r="F23" s="2723">
        <v>128387.65</v>
      </c>
      <c r="G23" s="3061">
        <v>128887.65</v>
      </c>
      <c r="H23" s="2730">
        <v>136130</v>
      </c>
      <c r="I23" s="3214">
        <f>Kultura!E11</f>
        <v>137480.00000000003</v>
      </c>
      <c r="J23" s="1393"/>
      <c r="K23" s="1410"/>
      <c r="L23" s="1410"/>
      <c r="M23" s="1430"/>
    </row>
    <row r="24" spans="1:13" x14ac:dyDescent="0.2">
      <c r="A24" s="1406"/>
      <c r="B24" s="1407" t="s">
        <v>172</v>
      </c>
      <c r="C24" s="1408">
        <v>91308</v>
      </c>
      <c r="D24" s="28" t="s">
        <v>1470</v>
      </c>
      <c r="E24" s="1409" t="s">
        <v>1471</v>
      </c>
      <c r="F24" s="2723">
        <v>5720</v>
      </c>
      <c r="G24" s="3061">
        <v>5720</v>
      </c>
      <c r="H24" s="2730">
        <v>6000</v>
      </c>
      <c r="I24" s="3214">
        <f>ŽP!E11</f>
        <v>6000</v>
      </c>
      <c r="J24" s="1393"/>
      <c r="K24" s="1410"/>
      <c r="L24" s="1410"/>
      <c r="M24" s="1430"/>
    </row>
    <row r="25" spans="1:13" x14ac:dyDescent="0.2">
      <c r="A25" s="1406"/>
      <c r="B25" s="1407" t="s">
        <v>172</v>
      </c>
      <c r="C25" s="1408">
        <v>91309</v>
      </c>
      <c r="D25" s="28" t="s">
        <v>1472</v>
      </c>
      <c r="E25" s="1409" t="s">
        <v>1473</v>
      </c>
      <c r="F25" s="2723">
        <v>206570</v>
      </c>
      <c r="G25" s="3061">
        <v>206570</v>
      </c>
      <c r="H25" s="2730">
        <v>216774</v>
      </c>
      <c r="I25" s="3214">
        <f>Zdravotnictví!E11</f>
        <v>216774</v>
      </c>
      <c r="J25" s="1393"/>
      <c r="K25" s="1410"/>
      <c r="L25" s="1410"/>
      <c r="M25" s="1430"/>
    </row>
    <row r="26" spans="1:13" x14ac:dyDescent="0.2">
      <c r="A26" s="1406"/>
      <c r="B26" s="1407" t="s">
        <v>172</v>
      </c>
      <c r="C26" s="1408">
        <v>91318</v>
      </c>
      <c r="D26" s="18" t="s">
        <v>1475</v>
      </c>
      <c r="E26" s="1409" t="s">
        <v>1476</v>
      </c>
      <c r="F26" s="2723">
        <v>11500</v>
      </c>
      <c r="G26" s="3061">
        <v>11500</v>
      </c>
      <c r="H26" s="2730">
        <v>11500</v>
      </c>
      <c r="I26" s="3214">
        <f>'Sekretar. ředitele'!E10</f>
        <v>11500</v>
      </c>
      <c r="J26" s="1393"/>
      <c r="K26" s="1410"/>
      <c r="L26" s="1410"/>
      <c r="M26" s="1430"/>
    </row>
    <row r="27" spans="1:13" ht="13.5" thickBot="1" x14ac:dyDescent="0.25">
      <c r="A27" s="2738"/>
      <c r="B27" s="2739" t="s">
        <v>172</v>
      </c>
      <c r="C27" s="2740">
        <v>91903</v>
      </c>
      <c r="D27" s="610" t="s">
        <v>1477</v>
      </c>
      <c r="E27" s="2742" t="s">
        <v>1478</v>
      </c>
      <c r="F27" s="2743">
        <v>0</v>
      </c>
      <c r="G27" s="3062">
        <v>0</v>
      </c>
      <c r="H27" s="2744">
        <v>0</v>
      </c>
      <c r="I27" s="3215">
        <v>0</v>
      </c>
      <c r="J27" s="1393"/>
      <c r="K27" s="1410"/>
      <c r="L27" s="1410"/>
      <c r="M27" s="1430"/>
    </row>
    <row r="28" spans="1:13" ht="13.5" thickBot="1" x14ac:dyDescent="0.25">
      <c r="A28" s="1399" t="s">
        <v>168</v>
      </c>
      <c r="B28" s="1400" t="s">
        <v>167</v>
      </c>
      <c r="C28" s="1401">
        <v>914</v>
      </c>
      <c r="D28" s="1402" t="s">
        <v>167</v>
      </c>
      <c r="E28" s="1403" t="s">
        <v>1479</v>
      </c>
      <c r="F28" s="2721">
        <f>SUM(F29:F43)</f>
        <v>818891.65</v>
      </c>
      <c r="G28" s="3064">
        <f>SUM(G29:G43)</f>
        <v>908037.25</v>
      </c>
      <c r="H28" s="2728">
        <f>SUM(H29:H43)</f>
        <v>876633.24000000011</v>
      </c>
      <c r="I28" s="3211">
        <f>SUM(I29:I43)</f>
        <v>876633.24000000011</v>
      </c>
      <c r="J28" s="1392"/>
      <c r="K28" s="1405"/>
      <c r="L28" s="1405"/>
      <c r="M28" s="1430"/>
    </row>
    <row r="29" spans="1:13" x14ac:dyDescent="0.2">
      <c r="A29" s="1411"/>
      <c r="B29" s="1412" t="s">
        <v>172</v>
      </c>
      <c r="C29" s="1413">
        <v>91401</v>
      </c>
      <c r="D29" s="1351" t="s">
        <v>1456</v>
      </c>
      <c r="E29" s="1414" t="s">
        <v>1457</v>
      </c>
      <c r="F29" s="2724">
        <v>16512.810000000001</v>
      </c>
      <c r="G29" s="3059">
        <v>17238.689999999999</v>
      </c>
      <c r="H29" s="2731">
        <v>16186.890000000003</v>
      </c>
      <c r="I29" s="3212">
        <f>Hejtman!E11</f>
        <v>16186.89</v>
      </c>
      <c r="J29" s="1393"/>
      <c r="K29" s="1405"/>
      <c r="L29" s="1405"/>
      <c r="M29" s="1430"/>
    </row>
    <row r="30" spans="1:13" x14ac:dyDescent="0.2">
      <c r="A30" s="1406"/>
      <c r="B30" s="1407" t="s">
        <v>172</v>
      </c>
      <c r="C30" s="1408">
        <v>91402</v>
      </c>
      <c r="D30" s="28" t="s">
        <v>1480</v>
      </c>
      <c r="E30" s="1409" t="s">
        <v>1481</v>
      </c>
      <c r="F30" s="2723">
        <v>5040.5</v>
      </c>
      <c r="G30" s="3061">
        <v>8172.24</v>
      </c>
      <c r="H30" s="2730">
        <v>7000.5</v>
      </c>
      <c r="I30" s="3214">
        <f>Rozvoj!E10</f>
        <v>7000.5</v>
      </c>
      <c r="J30" s="1393"/>
      <c r="K30" s="1405"/>
      <c r="L30" s="1405"/>
      <c r="M30" s="1430"/>
    </row>
    <row r="31" spans="1:13" x14ac:dyDescent="0.2">
      <c r="A31" s="1406"/>
      <c r="B31" s="1407" t="s">
        <v>172</v>
      </c>
      <c r="C31" s="1408">
        <v>91403</v>
      </c>
      <c r="D31" s="28" t="s">
        <v>1482</v>
      </c>
      <c r="E31" s="1409" t="s">
        <v>1483</v>
      </c>
      <c r="F31" s="2723">
        <v>11540</v>
      </c>
      <c r="G31" s="3061">
        <v>24443.66</v>
      </c>
      <c r="H31" s="2730">
        <v>11540</v>
      </c>
      <c r="I31" s="3214">
        <f>Ekonomika!E10</f>
        <v>11540</v>
      </c>
      <c r="J31" s="1393"/>
      <c r="K31" s="1405"/>
      <c r="L31" s="1405"/>
      <c r="M31" s="1430"/>
    </row>
    <row r="32" spans="1:13" x14ac:dyDescent="0.2">
      <c r="A32" s="1406"/>
      <c r="B32" s="1407" t="s">
        <v>172</v>
      </c>
      <c r="C32" s="1408">
        <v>91404</v>
      </c>
      <c r="D32" s="28" t="s">
        <v>1462</v>
      </c>
      <c r="E32" s="1409" t="s">
        <v>1463</v>
      </c>
      <c r="F32" s="2723">
        <v>14950</v>
      </c>
      <c r="G32" s="3061">
        <v>42560</v>
      </c>
      <c r="H32" s="2730">
        <v>7590</v>
      </c>
      <c r="I32" s="3214">
        <f>OŠMTSV!E12</f>
        <v>7590</v>
      </c>
      <c r="J32" s="1393"/>
      <c r="K32" s="1405"/>
      <c r="L32" s="1405"/>
      <c r="M32" s="1430"/>
    </row>
    <row r="33" spans="1:13" x14ac:dyDescent="0.2">
      <c r="A33" s="1406"/>
      <c r="B33" s="1407" t="s">
        <v>172</v>
      </c>
      <c r="C33" s="1408">
        <v>91405</v>
      </c>
      <c r="D33" s="28" t="s">
        <v>1464</v>
      </c>
      <c r="E33" s="1409" t="s">
        <v>1465</v>
      </c>
      <c r="F33" s="2723">
        <v>3150</v>
      </c>
      <c r="G33" s="3061">
        <v>30805.18</v>
      </c>
      <c r="H33" s="2730">
        <v>9755</v>
      </c>
      <c r="I33" s="3214">
        <f>Sociální!E12</f>
        <v>9755</v>
      </c>
      <c r="J33" s="1393"/>
      <c r="K33" s="1405"/>
      <c r="L33" s="1405"/>
      <c r="M33" s="1430"/>
    </row>
    <row r="34" spans="1:13" x14ac:dyDescent="0.2">
      <c r="A34" s="1406"/>
      <c r="B34" s="1407" t="s">
        <v>172</v>
      </c>
      <c r="C34" s="1408">
        <v>91406</v>
      </c>
      <c r="D34" s="28" t="s">
        <v>1466</v>
      </c>
      <c r="E34" s="1409" t="s">
        <v>1467</v>
      </c>
      <c r="F34" s="2723">
        <v>683291.77</v>
      </c>
      <c r="G34" s="3061">
        <v>691183.4</v>
      </c>
      <c r="H34" s="2730">
        <v>731990.34000000008</v>
      </c>
      <c r="I34" s="3214">
        <f>Doprava!E12</f>
        <v>731990.34000000008</v>
      </c>
      <c r="J34" s="1393"/>
      <c r="K34" s="1405"/>
      <c r="L34" s="1405"/>
      <c r="M34" s="1430"/>
    </row>
    <row r="35" spans="1:13" x14ac:dyDescent="0.2">
      <c r="A35" s="1406"/>
      <c r="B35" s="1407" t="s">
        <v>172</v>
      </c>
      <c r="C35" s="1408">
        <v>91407</v>
      </c>
      <c r="D35" s="28" t="s">
        <v>1468</v>
      </c>
      <c r="E35" s="1409" t="s">
        <v>1469</v>
      </c>
      <c r="F35" s="2723">
        <v>7794.52</v>
      </c>
      <c r="G35" s="3061">
        <v>10054.44</v>
      </c>
      <c r="H35" s="2730">
        <v>11214</v>
      </c>
      <c r="I35" s="3214">
        <f>Kultura!E12</f>
        <v>11214</v>
      </c>
      <c r="J35" s="1393"/>
      <c r="K35" s="1405"/>
      <c r="L35" s="1405"/>
      <c r="M35" s="1430"/>
    </row>
    <row r="36" spans="1:13" x14ac:dyDescent="0.2">
      <c r="A36" s="1406"/>
      <c r="B36" s="1407" t="s">
        <v>172</v>
      </c>
      <c r="C36" s="1408">
        <v>91408</v>
      </c>
      <c r="D36" s="28" t="s">
        <v>1470</v>
      </c>
      <c r="E36" s="1409" t="s">
        <v>1471</v>
      </c>
      <c r="F36" s="2723">
        <v>8696.2000000000007</v>
      </c>
      <c r="G36" s="3061">
        <v>8504.24</v>
      </c>
      <c r="H36" s="2730">
        <v>8426.2000000000007</v>
      </c>
      <c r="I36" s="3214">
        <f>ŽP!E12</f>
        <v>8426.2000000000007</v>
      </c>
      <c r="J36" s="1393"/>
      <c r="K36" s="1405"/>
      <c r="L36" s="1405"/>
      <c r="M36" s="1430"/>
    </row>
    <row r="37" spans="1:13" x14ac:dyDescent="0.2">
      <c r="A37" s="1406"/>
      <c r="B37" s="1407" t="s">
        <v>172</v>
      </c>
      <c r="C37" s="1408">
        <v>91409</v>
      </c>
      <c r="D37" s="28" t="s">
        <v>1472</v>
      </c>
      <c r="E37" s="1409" t="s">
        <v>1473</v>
      </c>
      <c r="F37" s="2723">
        <v>6197.15</v>
      </c>
      <c r="G37" s="3061">
        <v>6197.15</v>
      </c>
      <c r="H37" s="2730">
        <v>6418.4</v>
      </c>
      <c r="I37" s="3214">
        <f>Zdravotnictví!E12</f>
        <v>6418.4</v>
      </c>
      <c r="J37" s="1393"/>
      <c r="K37" s="1405"/>
      <c r="L37" s="1405"/>
      <c r="M37" s="1430"/>
    </row>
    <row r="38" spans="1:13" x14ac:dyDescent="0.2">
      <c r="A38" s="1406"/>
      <c r="B38" s="1407" t="s">
        <v>172</v>
      </c>
      <c r="C38" s="1408">
        <v>91410</v>
      </c>
      <c r="D38" s="28" t="s">
        <v>1484</v>
      </c>
      <c r="E38" s="1409" t="s">
        <v>1485</v>
      </c>
      <c r="F38" s="2723">
        <v>4750</v>
      </c>
      <c r="G38" s="3061">
        <v>4750</v>
      </c>
      <c r="H38" s="2730">
        <v>4750</v>
      </c>
      <c r="I38" s="3214">
        <f>Právní!E10</f>
        <v>4750</v>
      </c>
      <c r="J38" s="1393"/>
      <c r="K38" s="1405"/>
      <c r="L38" s="1405"/>
      <c r="M38" s="1430"/>
    </row>
    <row r="39" spans="1:13" x14ac:dyDescent="0.2">
      <c r="A39" s="1406"/>
      <c r="B39" s="1407" t="s">
        <v>172</v>
      </c>
      <c r="C39" s="1408">
        <v>91411</v>
      </c>
      <c r="D39" s="28" t="s">
        <v>1486</v>
      </c>
      <c r="E39" s="1409" t="s">
        <v>1487</v>
      </c>
      <c r="F39" s="2723">
        <v>415</v>
      </c>
      <c r="G39" s="3061">
        <v>415</v>
      </c>
      <c r="H39" s="2730">
        <v>365</v>
      </c>
      <c r="I39" s="3214">
        <f>'Územní plán'!E10</f>
        <v>365</v>
      </c>
      <c r="J39" s="1393"/>
      <c r="K39" s="1405"/>
      <c r="L39" s="1405"/>
      <c r="M39" s="1430"/>
    </row>
    <row r="40" spans="1:13" x14ac:dyDescent="0.2">
      <c r="A40" s="1406"/>
      <c r="B40" s="1407" t="s">
        <v>172</v>
      </c>
      <c r="C40" s="1408">
        <v>91412</v>
      </c>
      <c r="D40" s="28" t="s">
        <v>1488</v>
      </c>
      <c r="E40" s="1409" t="s">
        <v>1489</v>
      </c>
      <c r="F40" s="2723">
        <v>37633.699999999997</v>
      </c>
      <c r="G40" s="3061">
        <v>41793.25</v>
      </c>
      <c r="H40" s="2730">
        <v>40786.910000000003</v>
      </c>
      <c r="I40" s="3214">
        <f>Informatika!E10</f>
        <v>40786.910000000003</v>
      </c>
      <c r="J40" s="1393"/>
      <c r="K40" s="1405"/>
      <c r="L40" s="1405"/>
      <c r="M40" s="1430"/>
    </row>
    <row r="41" spans="1:13" x14ac:dyDescent="0.2">
      <c r="A41" s="1406"/>
      <c r="B41" s="1407" t="s">
        <v>172</v>
      </c>
      <c r="C41" s="1408">
        <v>91414</v>
      </c>
      <c r="D41" s="28" t="s">
        <v>1490</v>
      </c>
      <c r="E41" s="1409" t="s">
        <v>1491</v>
      </c>
      <c r="F41" s="2723">
        <v>5800</v>
      </c>
      <c r="G41" s="3061">
        <v>8800</v>
      </c>
      <c r="H41" s="2730">
        <v>7600</v>
      </c>
      <c r="I41" s="3214">
        <f>OISNM!E10</f>
        <v>7600</v>
      </c>
      <c r="J41" s="1393"/>
      <c r="K41" s="1405"/>
      <c r="L41" s="1405"/>
      <c r="M41" s="1430"/>
    </row>
    <row r="42" spans="1:13" x14ac:dyDescent="0.2">
      <c r="A42" s="1406"/>
      <c r="B42" s="1415" t="s">
        <v>172</v>
      </c>
      <c r="C42" s="1416">
        <v>91415</v>
      </c>
      <c r="D42" s="1417" t="s">
        <v>1458</v>
      </c>
      <c r="E42" s="1418" t="s">
        <v>1459</v>
      </c>
      <c r="F42" s="2725">
        <v>11920</v>
      </c>
      <c r="G42" s="3063">
        <v>11920</v>
      </c>
      <c r="H42" s="2732">
        <v>13010</v>
      </c>
      <c r="I42" s="3216">
        <f>Ředitel!E12</f>
        <v>13010</v>
      </c>
      <c r="J42" s="1393"/>
      <c r="K42" s="1405"/>
      <c r="L42" s="1405"/>
      <c r="M42" s="1430"/>
    </row>
    <row r="43" spans="1:13" ht="13.5" thickBot="1" x14ac:dyDescent="0.25">
      <c r="A43" s="2738"/>
      <c r="B43" s="2739" t="s">
        <v>172</v>
      </c>
      <c r="C43" s="2740">
        <v>91418</v>
      </c>
      <c r="D43" s="610" t="s">
        <v>1475</v>
      </c>
      <c r="E43" s="2742" t="s">
        <v>1492</v>
      </c>
      <c r="F43" s="2743">
        <v>1200</v>
      </c>
      <c r="G43" s="3062">
        <v>1200</v>
      </c>
      <c r="H43" s="2744">
        <v>0</v>
      </c>
      <c r="I43" s="3215">
        <f>'Sekretar. ředitele'!E11</f>
        <v>0</v>
      </c>
      <c r="J43" s="1393"/>
      <c r="K43" s="1405"/>
      <c r="L43" s="1405"/>
      <c r="M43" s="1430"/>
    </row>
    <row r="44" spans="1:13" ht="13.5" thickBot="1" x14ac:dyDescent="0.25">
      <c r="A44" s="1399" t="s">
        <v>168</v>
      </c>
      <c r="B44" s="1400" t="s">
        <v>167</v>
      </c>
      <c r="C44" s="1401">
        <v>916</v>
      </c>
      <c r="D44" s="1402" t="s">
        <v>167</v>
      </c>
      <c r="E44" s="1403" t="s">
        <v>2283</v>
      </c>
      <c r="F44" s="2722">
        <v>0</v>
      </c>
      <c r="G44" s="3073">
        <v>5594333.2000000002</v>
      </c>
      <c r="H44" s="2729">
        <v>0</v>
      </c>
      <c r="I44" s="3213">
        <v>0</v>
      </c>
      <c r="J44" s="1393"/>
      <c r="K44" s="1405"/>
      <c r="L44" s="1405"/>
      <c r="M44" s="1430"/>
    </row>
    <row r="45" spans="1:13" ht="13.5" thickBot="1" x14ac:dyDescent="0.25">
      <c r="A45" s="1399" t="s">
        <v>168</v>
      </c>
      <c r="B45" s="1400" t="s">
        <v>167</v>
      </c>
      <c r="C45" s="1401">
        <v>917</v>
      </c>
      <c r="D45" s="1402" t="s">
        <v>167</v>
      </c>
      <c r="E45" s="1403" t="s">
        <v>1493</v>
      </c>
      <c r="F45" s="2721">
        <f>SUM(F46:F55)</f>
        <v>134487</v>
      </c>
      <c r="G45" s="3064">
        <f>SUM(G46:G55)</f>
        <v>943757.78</v>
      </c>
      <c r="H45" s="2728">
        <f>SUM(H46:H55)</f>
        <v>142592.13</v>
      </c>
      <c r="I45" s="3211">
        <f>SUM(I46:I55)</f>
        <v>142592.13</v>
      </c>
      <c r="J45" s="1392"/>
      <c r="K45" s="1405"/>
      <c r="L45" s="1405"/>
      <c r="M45" s="1430"/>
    </row>
    <row r="46" spans="1:13" x14ac:dyDescent="0.2">
      <c r="A46" s="1411"/>
      <c r="B46" s="1412" t="s">
        <v>172</v>
      </c>
      <c r="C46" s="1413">
        <v>91701</v>
      </c>
      <c r="D46" s="1351" t="s">
        <v>1456</v>
      </c>
      <c r="E46" s="1414" t="s">
        <v>1457</v>
      </c>
      <c r="F46" s="2724">
        <v>12750</v>
      </c>
      <c r="G46" s="3059">
        <v>13524.9</v>
      </c>
      <c r="H46" s="2731">
        <v>12700</v>
      </c>
      <c r="I46" s="3212">
        <f>Hejtman!E12</f>
        <v>12700</v>
      </c>
      <c r="J46" s="1393"/>
      <c r="K46" s="1405"/>
      <c r="L46" s="1405"/>
      <c r="M46" s="1430"/>
    </row>
    <row r="47" spans="1:13" x14ac:dyDescent="0.2">
      <c r="A47" s="1406"/>
      <c r="B47" s="1407" t="s">
        <v>172</v>
      </c>
      <c r="C47" s="1408">
        <v>91702</v>
      </c>
      <c r="D47" s="28" t="s">
        <v>1480</v>
      </c>
      <c r="E47" s="1409" t="s">
        <v>1481</v>
      </c>
      <c r="F47" s="2723">
        <v>10993</v>
      </c>
      <c r="G47" s="3061">
        <v>12719.5</v>
      </c>
      <c r="H47" s="2730">
        <v>11183</v>
      </c>
      <c r="I47" s="3214">
        <f>Rozvoj!E11</f>
        <v>11183</v>
      </c>
      <c r="J47" s="1393"/>
      <c r="K47" s="1405"/>
      <c r="L47" s="1405"/>
      <c r="M47" s="1430"/>
    </row>
    <row r="48" spans="1:13" x14ac:dyDescent="0.2">
      <c r="A48" s="1406"/>
      <c r="B48" s="1407" t="s">
        <v>172</v>
      </c>
      <c r="C48" s="1408">
        <v>91704</v>
      </c>
      <c r="D48" s="28" t="s">
        <v>1462</v>
      </c>
      <c r="E48" s="1409" t="s">
        <v>1463</v>
      </c>
      <c r="F48" s="2723">
        <v>11660</v>
      </c>
      <c r="G48" s="3061">
        <v>41460.379999999997</v>
      </c>
      <c r="H48" s="2730">
        <v>14260</v>
      </c>
      <c r="I48" s="3214">
        <f>OŠMTSV!E13</f>
        <v>14260</v>
      </c>
      <c r="J48" s="1393"/>
      <c r="K48" s="1405"/>
      <c r="L48" s="1405"/>
      <c r="M48" s="1430"/>
    </row>
    <row r="49" spans="1:13" x14ac:dyDescent="0.2">
      <c r="A49" s="1406"/>
      <c r="B49" s="1407" t="s">
        <v>172</v>
      </c>
      <c r="C49" s="1408">
        <v>91705</v>
      </c>
      <c r="D49" s="28" t="s">
        <v>1464</v>
      </c>
      <c r="E49" s="1409" t="s">
        <v>1465</v>
      </c>
      <c r="F49" s="2723">
        <v>16700</v>
      </c>
      <c r="G49" s="3061">
        <v>699945.53</v>
      </c>
      <c r="H49" s="2730">
        <v>16905</v>
      </c>
      <c r="I49" s="3214">
        <f>Sociální!E13</f>
        <v>16905</v>
      </c>
      <c r="J49" s="1393"/>
      <c r="K49" s="1405"/>
      <c r="L49" s="1405"/>
      <c r="M49" s="1430"/>
    </row>
    <row r="50" spans="1:13" x14ac:dyDescent="0.2">
      <c r="A50" s="1406"/>
      <c r="B50" s="1407" t="s">
        <v>172</v>
      </c>
      <c r="C50" s="1408">
        <v>91706</v>
      </c>
      <c r="D50" s="28" t="s">
        <v>1466</v>
      </c>
      <c r="E50" s="1409" t="s">
        <v>1467</v>
      </c>
      <c r="F50" s="2723">
        <v>24860</v>
      </c>
      <c r="G50" s="3061">
        <v>37342.86</v>
      </c>
      <c r="H50" s="2730">
        <v>18200</v>
      </c>
      <c r="I50" s="3214">
        <f>Doprava!E13</f>
        <v>18200</v>
      </c>
      <c r="J50" s="1393"/>
      <c r="K50" s="1405"/>
      <c r="L50" s="1405"/>
      <c r="M50" s="1430"/>
    </row>
    <row r="51" spans="1:13" x14ac:dyDescent="0.2">
      <c r="A51" s="1406"/>
      <c r="B51" s="1407" t="s">
        <v>172</v>
      </c>
      <c r="C51" s="1408">
        <v>91707</v>
      </c>
      <c r="D51" s="28" t="s">
        <v>1468</v>
      </c>
      <c r="E51" s="1409" t="s">
        <v>1469</v>
      </c>
      <c r="F51" s="2723">
        <v>13200</v>
      </c>
      <c r="G51" s="3061">
        <v>39909.21</v>
      </c>
      <c r="H51" s="2730">
        <v>18379.5</v>
      </c>
      <c r="I51" s="3214">
        <f>Kultura!E13</f>
        <v>18379.5</v>
      </c>
      <c r="J51" s="1393"/>
      <c r="K51" s="1405"/>
      <c r="L51" s="1405"/>
      <c r="M51" s="1430"/>
    </row>
    <row r="52" spans="1:13" x14ac:dyDescent="0.2">
      <c r="A52" s="1406"/>
      <c r="B52" s="1407" t="s">
        <v>172</v>
      </c>
      <c r="C52" s="1408">
        <v>91708</v>
      </c>
      <c r="D52" s="28" t="s">
        <v>1470</v>
      </c>
      <c r="E52" s="1409" t="s">
        <v>1471</v>
      </c>
      <c r="F52" s="2723">
        <v>4674</v>
      </c>
      <c r="G52" s="3061">
        <v>9331.5499999999993</v>
      </c>
      <c r="H52" s="2730">
        <v>6364.63</v>
      </c>
      <c r="I52" s="3214">
        <f>ŽP!E13</f>
        <v>6364.63</v>
      </c>
      <c r="J52" s="1393"/>
      <c r="K52" s="1405"/>
      <c r="L52" s="1405"/>
      <c r="M52" s="1430"/>
    </row>
    <row r="53" spans="1:13" x14ac:dyDescent="0.2">
      <c r="A53" s="1406"/>
      <c r="B53" s="1407" t="s">
        <v>172</v>
      </c>
      <c r="C53" s="1408">
        <v>91709</v>
      </c>
      <c r="D53" s="28" t="s">
        <v>1472</v>
      </c>
      <c r="E53" s="1409" t="s">
        <v>1473</v>
      </c>
      <c r="F53" s="2723">
        <v>39600</v>
      </c>
      <c r="G53" s="3061">
        <v>89473.85</v>
      </c>
      <c r="H53" s="2730">
        <v>44600</v>
      </c>
      <c r="I53" s="3214">
        <f>Zdravotnictví!E13</f>
        <v>44600</v>
      </c>
      <c r="J53" s="1393"/>
      <c r="K53" s="1405"/>
      <c r="L53" s="1405"/>
      <c r="M53" s="1430"/>
    </row>
    <row r="54" spans="1:13" x14ac:dyDescent="0.2">
      <c r="A54" s="1419"/>
      <c r="B54" s="1407" t="s">
        <v>172</v>
      </c>
      <c r="C54" s="1408">
        <v>91711</v>
      </c>
      <c r="D54" s="28" t="s">
        <v>1486</v>
      </c>
      <c r="E54" s="1409" t="s">
        <v>1487</v>
      </c>
      <c r="F54" s="2723">
        <v>0</v>
      </c>
      <c r="G54" s="3061">
        <v>0</v>
      </c>
      <c r="H54" s="2730">
        <v>0</v>
      </c>
      <c r="I54" s="3214">
        <v>0</v>
      </c>
      <c r="J54" s="1393"/>
      <c r="K54" s="1405"/>
      <c r="L54" s="1405"/>
      <c r="M54" s="1430"/>
    </row>
    <row r="55" spans="1:13" ht="13.5" thickBot="1" x14ac:dyDescent="0.25">
      <c r="A55" s="2738"/>
      <c r="B55" s="2739" t="s">
        <v>172</v>
      </c>
      <c r="C55" s="2740">
        <v>91712</v>
      </c>
      <c r="D55" s="2741" t="s">
        <v>1488</v>
      </c>
      <c r="E55" s="2742" t="s">
        <v>1489</v>
      </c>
      <c r="F55" s="2743">
        <v>50</v>
      </c>
      <c r="G55" s="3062">
        <v>50</v>
      </c>
      <c r="H55" s="2744">
        <v>0</v>
      </c>
      <c r="I55" s="3215">
        <f>Informatika!E11</f>
        <v>0</v>
      </c>
      <c r="J55" s="1393"/>
      <c r="K55" s="1405"/>
      <c r="L55" s="1405"/>
      <c r="M55" s="1430"/>
    </row>
    <row r="56" spans="1:13" ht="13.5" thickBot="1" x14ac:dyDescent="0.25">
      <c r="A56" s="1399" t="s">
        <v>168</v>
      </c>
      <c r="B56" s="1400" t="s">
        <v>167</v>
      </c>
      <c r="C56" s="1401">
        <v>920</v>
      </c>
      <c r="D56" s="1402" t="s">
        <v>167</v>
      </c>
      <c r="E56" s="1403" t="s">
        <v>1494</v>
      </c>
      <c r="F56" s="2721">
        <f>SUM(F57:F69)</f>
        <v>309595.60000000003</v>
      </c>
      <c r="G56" s="3064">
        <f>SUM(G57:G69)</f>
        <v>990038.00999999989</v>
      </c>
      <c r="H56" s="2728">
        <f>SUM(H57:H69)</f>
        <v>358780.54000000004</v>
      </c>
      <c r="I56" s="3211">
        <f>SUM(I57:I69)</f>
        <v>364605.54000000004</v>
      </c>
      <c r="J56" s="1392"/>
      <c r="K56" s="1405"/>
      <c r="L56" s="1405"/>
      <c r="M56" s="1430"/>
    </row>
    <row r="57" spans="1:13" x14ac:dyDescent="0.2">
      <c r="A57" s="1411"/>
      <c r="B57" s="1412" t="s">
        <v>172</v>
      </c>
      <c r="C57" s="1413">
        <v>92001</v>
      </c>
      <c r="D57" s="1351" t="s">
        <v>1456</v>
      </c>
      <c r="E57" s="1420" t="s">
        <v>1457</v>
      </c>
      <c r="F57" s="2724">
        <v>13700</v>
      </c>
      <c r="G57" s="3059">
        <v>700</v>
      </c>
      <c r="H57" s="2731">
        <v>0</v>
      </c>
      <c r="I57" s="3212">
        <f>Hejtman!E13</f>
        <v>0</v>
      </c>
      <c r="J57" s="1393"/>
      <c r="K57" s="1405"/>
      <c r="L57" s="1405"/>
      <c r="M57" s="1430"/>
    </row>
    <row r="58" spans="1:13" x14ac:dyDescent="0.2">
      <c r="A58" s="1406"/>
      <c r="B58" s="1407" t="s">
        <v>172</v>
      </c>
      <c r="C58" s="1408">
        <v>92002</v>
      </c>
      <c r="D58" s="28" t="s">
        <v>1480</v>
      </c>
      <c r="E58" s="1409" t="s">
        <v>1481</v>
      </c>
      <c r="F58" s="2723">
        <v>0</v>
      </c>
      <c r="G58" s="3066">
        <v>0</v>
      </c>
      <c r="H58" s="2730">
        <v>0</v>
      </c>
      <c r="I58" s="3214">
        <v>0</v>
      </c>
      <c r="J58" s="1393"/>
      <c r="K58" s="1410"/>
      <c r="L58" s="1410"/>
      <c r="M58" s="1430"/>
    </row>
    <row r="59" spans="1:13" x14ac:dyDescent="0.2">
      <c r="A59" s="1406"/>
      <c r="B59" s="1407" t="s">
        <v>172</v>
      </c>
      <c r="C59" s="1408">
        <v>92004</v>
      </c>
      <c r="D59" s="28" t="s">
        <v>1462</v>
      </c>
      <c r="E59" s="1409" t="s">
        <v>1463</v>
      </c>
      <c r="F59" s="2723">
        <v>18500</v>
      </c>
      <c r="G59" s="3061">
        <v>31315.71</v>
      </c>
      <c r="H59" s="2730">
        <v>35200</v>
      </c>
      <c r="I59" s="3214">
        <f>OŠMTSV!E14</f>
        <v>35200</v>
      </c>
      <c r="J59" s="1393"/>
      <c r="K59" s="1410"/>
      <c r="L59" s="1410"/>
      <c r="M59" s="1430"/>
    </row>
    <row r="60" spans="1:13" x14ac:dyDescent="0.2">
      <c r="A60" s="1406"/>
      <c r="B60" s="1407" t="s">
        <v>172</v>
      </c>
      <c r="C60" s="1408">
        <v>92005</v>
      </c>
      <c r="D60" s="28" t="s">
        <v>1464</v>
      </c>
      <c r="E60" s="1409" t="s">
        <v>1465</v>
      </c>
      <c r="F60" s="2723">
        <v>43400</v>
      </c>
      <c r="G60" s="3061">
        <v>68722.91</v>
      </c>
      <c r="H60" s="2730">
        <v>32077</v>
      </c>
      <c r="I60" s="3214">
        <f>Sociální!E14</f>
        <v>32077</v>
      </c>
      <c r="J60" s="1393"/>
      <c r="K60" s="1410"/>
      <c r="L60" s="1410"/>
      <c r="M60" s="1430"/>
    </row>
    <row r="61" spans="1:13" x14ac:dyDescent="0.2">
      <c r="A61" s="1406"/>
      <c r="B61" s="1407" t="s">
        <v>172</v>
      </c>
      <c r="C61" s="1408">
        <v>92006</v>
      </c>
      <c r="D61" s="28" t="s">
        <v>1466</v>
      </c>
      <c r="E61" s="1409" t="s">
        <v>1467</v>
      </c>
      <c r="F61" s="2723">
        <v>110000</v>
      </c>
      <c r="G61" s="3061">
        <v>551009.31999999995</v>
      </c>
      <c r="H61" s="2730">
        <v>145300</v>
      </c>
      <c r="I61" s="3214">
        <f>Doprava!E14</f>
        <v>145300</v>
      </c>
      <c r="J61" s="1393"/>
      <c r="K61" s="1410"/>
      <c r="L61" s="1410"/>
      <c r="M61" s="1430"/>
    </row>
    <row r="62" spans="1:13" x14ac:dyDescent="0.2">
      <c r="A62" s="1406"/>
      <c r="B62" s="1407" t="s">
        <v>172</v>
      </c>
      <c r="C62" s="1408">
        <v>92007</v>
      </c>
      <c r="D62" s="28" t="s">
        <v>1468</v>
      </c>
      <c r="E62" s="1409" t="s">
        <v>1469</v>
      </c>
      <c r="F62" s="2723">
        <v>0</v>
      </c>
      <c r="G62" s="3061">
        <v>1002.2</v>
      </c>
      <c r="H62" s="2730">
        <v>0</v>
      </c>
      <c r="I62" s="3214">
        <f>Kultura!E14</f>
        <v>0</v>
      </c>
      <c r="J62" s="1393"/>
      <c r="K62" s="1410"/>
      <c r="L62" s="1410"/>
      <c r="M62" s="1430"/>
    </row>
    <row r="63" spans="1:13" x14ac:dyDescent="0.2">
      <c r="A63" s="1406"/>
      <c r="B63" s="1407" t="s">
        <v>172</v>
      </c>
      <c r="C63" s="1408">
        <v>92008</v>
      </c>
      <c r="D63" s="28" t="s">
        <v>1470</v>
      </c>
      <c r="E63" s="1409" t="s">
        <v>1471</v>
      </c>
      <c r="F63" s="2723">
        <v>1500</v>
      </c>
      <c r="G63" s="3061">
        <v>1800</v>
      </c>
      <c r="H63" s="2730">
        <v>2300</v>
      </c>
      <c r="I63" s="3214">
        <f>ŽP!E14</f>
        <v>2300</v>
      </c>
      <c r="J63" s="1393"/>
      <c r="K63" s="1410"/>
      <c r="L63" s="1410"/>
      <c r="M63" s="1430"/>
    </row>
    <row r="64" spans="1:13" x14ac:dyDescent="0.2">
      <c r="A64" s="1406"/>
      <c r="B64" s="1407" t="s">
        <v>172</v>
      </c>
      <c r="C64" s="1408">
        <v>92009</v>
      </c>
      <c r="D64" s="28" t="s">
        <v>1472</v>
      </c>
      <c r="E64" s="1409" t="s">
        <v>1473</v>
      </c>
      <c r="F64" s="2723">
        <v>89777.78</v>
      </c>
      <c r="G64" s="3061">
        <v>121417.78</v>
      </c>
      <c r="H64" s="2730">
        <v>82777.78</v>
      </c>
      <c r="I64" s="3214">
        <f>Zdravotnictví!E14</f>
        <v>82777.78</v>
      </c>
      <c r="J64" s="1393"/>
      <c r="K64" s="1410"/>
      <c r="L64" s="1410"/>
      <c r="M64" s="1430"/>
    </row>
    <row r="65" spans="1:13" x14ac:dyDescent="0.2">
      <c r="A65" s="1406"/>
      <c r="B65" s="1407" t="s">
        <v>172</v>
      </c>
      <c r="C65" s="1408">
        <v>92011</v>
      </c>
      <c r="D65" s="28" t="s">
        <v>1486</v>
      </c>
      <c r="E65" s="1409" t="s">
        <v>1487</v>
      </c>
      <c r="F65" s="2723">
        <v>950</v>
      </c>
      <c r="G65" s="3061">
        <v>950</v>
      </c>
      <c r="H65" s="2730">
        <v>950</v>
      </c>
      <c r="I65" s="3214">
        <f>'Územní plán'!E11</f>
        <v>950</v>
      </c>
      <c r="J65" s="1393"/>
      <c r="K65" s="1410"/>
      <c r="L65" s="1410"/>
      <c r="M65" s="1430"/>
    </row>
    <row r="66" spans="1:13" x14ac:dyDescent="0.2">
      <c r="A66" s="1406"/>
      <c r="B66" s="1407" t="s">
        <v>172</v>
      </c>
      <c r="C66" s="1408">
        <v>92012</v>
      </c>
      <c r="D66" s="28" t="s">
        <v>1488</v>
      </c>
      <c r="E66" s="1409" t="s">
        <v>1489</v>
      </c>
      <c r="F66" s="2723">
        <v>8567.82</v>
      </c>
      <c r="G66" s="3061">
        <v>11327.82</v>
      </c>
      <c r="H66" s="2730">
        <v>9325.76</v>
      </c>
      <c r="I66" s="3214">
        <f>Informatika!E12</f>
        <v>9325.76</v>
      </c>
      <c r="J66" s="1393"/>
      <c r="K66" s="1410"/>
      <c r="L66" s="1410"/>
      <c r="M66" s="1430"/>
    </row>
    <row r="67" spans="1:13" x14ac:dyDescent="0.2">
      <c r="A67" s="1406"/>
      <c r="B67" s="1407" t="s">
        <v>172</v>
      </c>
      <c r="C67" s="1408">
        <v>92014</v>
      </c>
      <c r="D67" s="28" t="s">
        <v>1490</v>
      </c>
      <c r="E67" s="1409" t="s">
        <v>1491</v>
      </c>
      <c r="F67" s="2723">
        <v>11000</v>
      </c>
      <c r="G67" s="3061">
        <v>181324.27</v>
      </c>
      <c r="H67" s="2730">
        <v>30000</v>
      </c>
      <c r="I67" s="3214">
        <f>OISNM!E11</f>
        <v>35825</v>
      </c>
      <c r="J67" s="1393"/>
      <c r="K67" s="1410"/>
      <c r="L67" s="1410"/>
      <c r="M67" s="1430"/>
    </row>
    <row r="68" spans="1:13" x14ac:dyDescent="0.2">
      <c r="A68" s="1406"/>
      <c r="B68" s="1407" t="s">
        <v>172</v>
      </c>
      <c r="C68" s="1408">
        <v>92015</v>
      </c>
      <c r="D68" s="28" t="s">
        <v>1458</v>
      </c>
      <c r="E68" s="1409" t="s">
        <v>1459</v>
      </c>
      <c r="F68" s="2723">
        <v>12000</v>
      </c>
      <c r="G68" s="3061">
        <v>20268</v>
      </c>
      <c r="H68" s="2730">
        <v>20850</v>
      </c>
      <c r="I68" s="3214">
        <f>Ředitel!E13</f>
        <v>20850</v>
      </c>
      <c r="J68" s="1393"/>
      <c r="K68" s="1410"/>
      <c r="L68" s="1410"/>
      <c r="M68" s="1430"/>
    </row>
    <row r="69" spans="1:13" ht="13.5" thickBot="1" x14ac:dyDescent="0.25">
      <c r="A69" s="1421"/>
      <c r="B69" s="1422" t="s">
        <v>172</v>
      </c>
      <c r="C69" s="1423">
        <v>92018</v>
      </c>
      <c r="D69" s="382" t="s">
        <v>1475</v>
      </c>
      <c r="E69" s="1398" t="s">
        <v>1492</v>
      </c>
      <c r="F69" s="2722">
        <v>200</v>
      </c>
      <c r="G69" s="3061">
        <v>200</v>
      </c>
      <c r="H69" s="2729">
        <v>0</v>
      </c>
      <c r="I69" s="3213">
        <v>0</v>
      </c>
      <c r="J69" s="1393"/>
      <c r="K69" s="1410"/>
      <c r="L69" s="1410"/>
      <c r="M69" s="1430"/>
    </row>
    <row r="70" spans="1:13" ht="13.5" thickBot="1" x14ac:dyDescent="0.25">
      <c r="A70" s="1399" t="s">
        <v>168</v>
      </c>
      <c r="B70" s="1400" t="s">
        <v>167</v>
      </c>
      <c r="C70" s="1401">
        <v>919</v>
      </c>
      <c r="D70" s="1390" t="s">
        <v>167</v>
      </c>
      <c r="E70" s="1403" t="s">
        <v>1495</v>
      </c>
      <c r="F70" s="2721">
        <f>SUM(F71:F75)</f>
        <v>60500</v>
      </c>
      <c r="G70" s="3064">
        <f>SUM(G71:G75)</f>
        <v>172630</v>
      </c>
      <c r="H70" s="2728">
        <f>SUM(H71:H75)</f>
        <v>53600</v>
      </c>
      <c r="I70" s="3211">
        <f>SUM(I71:I75)</f>
        <v>52000</v>
      </c>
      <c r="J70" s="1392"/>
      <c r="K70" s="1410"/>
      <c r="L70" s="1410"/>
      <c r="M70" s="1430"/>
    </row>
    <row r="71" spans="1:13" x14ac:dyDescent="0.2">
      <c r="A71" s="1411"/>
      <c r="B71" s="1412" t="s">
        <v>172</v>
      </c>
      <c r="C71" s="1413">
        <v>91903</v>
      </c>
      <c r="D71" s="1351" t="s">
        <v>1482</v>
      </c>
      <c r="E71" s="1420" t="s">
        <v>1496</v>
      </c>
      <c r="F71" s="2724">
        <v>32000</v>
      </c>
      <c r="G71" s="3059">
        <v>32000</v>
      </c>
      <c r="H71" s="2731">
        <v>33600</v>
      </c>
      <c r="I71" s="3212">
        <v>33600</v>
      </c>
      <c r="J71" s="1393"/>
      <c r="K71" s="1410"/>
      <c r="L71" s="1410"/>
      <c r="M71" s="1430"/>
    </row>
    <row r="72" spans="1:13" x14ac:dyDescent="0.2">
      <c r="A72" s="1406"/>
      <c r="B72" s="1407" t="s">
        <v>172</v>
      </c>
      <c r="C72" s="1408">
        <v>91903</v>
      </c>
      <c r="D72" s="28" t="s">
        <v>1482</v>
      </c>
      <c r="E72" s="1409" t="s">
        <v>1497</v>
      </c>
      <c r="F72" s="2723">
        <v>28500</v>
      </c>
      <c r="G72" s="3061">
        <v>28500</v>
      </c>
      <c r="H72" s="2730">
        <v>20000</v>
      </c>
      <c r="I72" s="3214">
        <f>Ekonomika!F34</f>
        <v>18400</v>
      </c>
      <c r="J72" s="1393"/>
      <c r="K72" s="1410"/>
      <c r="L72" s="1410"/>
      <c r="M72" s="1430"/>
    </row>
    <row r="73" spans="1:13" ht="22.5" x14ac:dyDescent="0.2">
      <c r="A73" s="1406"/>
      <c r="B73" s="1407" t="s">
        <v>172</v>
      </c>
      <c r="C73" s="1408">
        <v>91903</v>
      </c>
      <c r="D73" s="28" t="s">
        <v>1482</v>
      </c>
      <c r="E73" s="1409" t="s">
        <v>1498</v>
      </c>
      <c r="F73" s="2723">
        <v>0</v>
      </c>
      <c r="G73" s="3061">
        <v>0</v>
      </c>
      <c r="H73" s="2730">
        <v>0</v>
      </c>
      <c r="I73" s="3214">
        <v>0</v>
      </c>
      <c r="J73" s="1393"/>
      <c r="K73" s="1410"/>
      <c r="L73" s="1410"/>
      <c r="M73" s="1430"/>
    </row>
    <row r="74" spans="1:13" ht="24" customHeight="1" x14ac:dyDescent="0.2">
      <c r="A74" s="1406"/>
      <c r="B74" s="1407" t="s">
        <v>172</v>
      </c>
      <c r="C74" s="1408">
        <v>91903</v>
      </c>
      <c r="D74" s="28" t="s">
        <v>1482</v>
      </c>
      <c r="E74" s="1409" t="s">
        <v>1499</v>
      </c>
      <c r="F74" s="2723">
        <v>0</v>
      </c>
      <c r="G74" s="3061">
        <v>52130</v>
      </c>
      <c r="H74" s="2730">
        <v>0</v>
      </c>
      <c r="I74" s="3214">
        <v>0</v>
      </c>
      <c r="J74" s="1393"/>
      <c r="K74" s="1410"/>
      <c r="L74" s="1410"/>
      <c r="M74" s="1430"/>
    </row>
    <row r="75" spans="1:13" ht="19.5" customHeight="1" thickBot="1" x14ac:dyDescent="0.25">
      <c r="A75" s="1421"/>
      <c r="B75" s="1422" t="s">
        <v>172</v>
      </c>
      <c r="C75" s="1423">
        <v>91903</v>
      </c>
      <c r="D75" s="382" t="s">
        <v>1482</v>
      </c>
      <c r="E75" s="1398" t="s">
        <v>2282</v>
      </c>
      <c r="F75" s="2722">
        <v>0</v>
      </c>
      <c r="G75" s="3060">
        <v>60000</v>
      </c>
      <c r="H75" s="2729">
        <v>0</v>
      </c>
      <c r="I75" s="3213">
        <v>0</v>
      </c>
      <c r="J75" s="1393"/>
      <c r="K75" s="1410"/>
      <c r="L75" s="1410"/>
      <c r="M75" s="1430"/>
    </row>
    <row r="76" spans="1:13" ht="13.5" thickBot="1" x14ac:dyDescent="0.25">
      <c r="A76" s="1399" t="s">
        <v>367</v>
      </c>
      <c r="B76" s="1400" t="s">
        <v>167</v>
      </c>
      <c r="C76" s="1401">
        <v>923</v>
      </c>
      <c r="D76" s="1402" t="s">
        <v>167</v>
      </c>
      <c r="E76" s="1403" t="s">
        <v>1500</v>
      </c>
      <c r="F76" s="2721">
        <f>SUM(F77:F86)</f>
        <v>301224.04000000004</v>
      </c>
      <c r="G76" s="3064">
        <f>SUM(G77:G86)</f>
        <v>1689996.9</v>
      </c>
      <c r="H76" s="2728">
        <f>SUM(H77:H86)</f>
        <v>304307.33</v>
      </c>
      <c r="I76" s="3211">
        <f>SUM(I77:I86)</f>
        <v>304307.33</v>
      </c>
      <c r="J76" s="1392"/>
      <c r="K76" s="1410"/>
      <c r="L76" s="1410"/>
      <c r="M76" s="1430"/>
    </row>
    <row r="77" spans="1:13" x14ac:dyDescent="0.2">
      <c r="A77" s="1411"/>
      <c r="B77" s="1412" t="s">
        <v>172</v>
      </c>
      <c r="C77" s="1425">
        <v>92301</v>
      </c>
      <c r="D77" s="1346" t="s">
        <v>1456</v>
      </c>
      <c r="E77" s="1414" t="s">
        <v>1457</v>
      </c>
      <c r="F77" s="2724">
        <v>0</v>
      </c>
      <c r="G77" s="3059">
        <v>175</v>
      </c>
      <c r="H77" s="2731">
        <v>0</v>
      </c>
      <c r="I77" s="3212">
        <v>0</v>
      </c>
      <c r="J77" s="1393"/>
      <c r="K77" s="1410"/>
      <c r="L77" s="1410"/>
      <c r="M77" s="1430"/>
    </row>
    <row r="78" spans="1:13" x14ac:dyDescent="0.2">
      <c r="A78" s="1406"/>
      <c r="B78" s="1407" t="s">
        <v>172</v>
      </c>
      <c r="C78" s="1424">
        <v>92302</v>
      </c>
      <c r="D78" s="126" t="s">
        <v>1480</v>
      </c>
      <c r="E78" s="1409" t="s">
        <v>1501</v>
      </c>
      <c r="F78" s="2723">
        <v>8257.5</v>
      </c>
      <c r="G78" s="3061">
        <v>130590.35</v>
      </c>
      <c r="H78" s="2730">
        <v>7705</v>
      </c>
      <c r="I78" s="3214">
        <f>Rozvoj!E12</f>
        <v>7705</v>
      </c>
      <c r="J78" s="1393"/>
      <c r="K78" s="1410"/>
      <c r="L78" s="1410"/>
      <c r="M78" s="1430"/>
    </row>
    <row r="79" spans="1:13" x14ac:dyDescent="0.2">
      <c r="A79" s="1406"/>
      <c r="B79" s="1407" t="s">
        <v>172</v>
      </c>
      <c r="C79" s="1424">
        <v>92303</v>
      </c>
      <c r="D79" s="126" t="s">
        <v>1482</v>
      </c>
      <c r="E79" s="1409" t="s">
        <v>1483</v>
      </c>
      <c r="F79" s="2723">
        <v>0</v>
      </c>
      <c r="G79" s="3061">
        <v>75263.66</v>
      </c>
      <c r="H79" s="2730">
        <v>0</v>
      </c>
      <c r="I79" s="3214">
        <v>0</v>
      </c>
      <c r="J79" s="1393"/>
      <c r="K79" s="1410"/>
      <c r="L79" s="1410"/>
      <c r="M79" s="1430"/>
    </row>
    <row r="80" spans="1:13" x14ac:dyDescent="0.2">
      <c r="A80" s="1406"/>
      <c r="B80" s="1407" t="s">
        <v>172</v>
      </c>
      <c r="C80" s="1424">
        <v>92304</v>
      </c>
      <c r="D80" s="126" t="s">
        <v>1462</v>
      </c>
      <c r="E80" s="1409" t="s">
        <v>1463</v>
      </c>
      <c r="F80" s="2723">
        <v>4222</v>
      </c>
      <c r="G80" s="3061">
        <v>53777.38</v>
      </c>
      <c r="H80" s="2730">
        <v>1574.2</v>
      </c>
      <c r="I80" s="3214">
        <f>OŠMTSV!E15</f>
        <v>1574.2</v>
      </c>
      <c r="J80" s="1393"/>
      <c r="K80" s="1410"/>
      <c r="L80" s="1410"/>
      <c r="M80" s="1430"/>
    </row>
    <row r="81" spans="1:13" x14ac:dyDescent="0.2">
      <c r="A81" s="1406"/>
      <c r="B81" s="1407" t="s">
        <v>172</v>
      </c>
      <c r="C81" s="1424">
        <v>92305</v>
      </c>
      <c r="D81" s="126" t="s">
        <v>1464</v>
      </c>
      <c r="E81" s="1409" t="s">
        <v>1465</v>
      </c>
      <c r="F81" s="2723">
        <v>4530.9399999999996</v>
      </c>
      <c r="G81" s="3061">
        <v>81594.86</v>
      </c>
      <c r="H81" s="2730">
        <v>2488.4499999999998</v>
      </c>
      <c r="I81" s="3214">
        <f>Sociální!E15</f>
        <v>2488.4499999999998</v>
      </c>
      <c r="J81" s="1393"/>
      <c r="K81" s="1410"/>
      <c r="L81" s="1410"/>
      <c r="M81" s="1430"/>
    </row>
    <row r="82" spans="1:13" x14ac:dyDescent="0.2">
      <c r="A82" s="1406"/>
      <c r="B82" s="1407" t="s">
        <v>172</v>
      </c>
      <c r="C82" s="1424">
        <v>92306</v>
      </c>
      <c r="D82" s="126" t="s">
        <v>1466</v>
      </c>
      <c r="E82" s="1409" t="s">
        <v>1467</v>
      </c>
      <c r="F82" s="2723">
        <v>63390</v>
      </c>
      <c r="G82" s="3061">
        <v>417233.74</v>
      </c>
      <c r="H82" s="2730">
        <v>86481.63</v>
      </c>
      <c r="I82" s="3214">
        <f>Doprava!E15</f>
        <v>86481.63</v>
      </c>
      <c r="J82" s="1393"/>
      <c r="K82" s="1410"/>
      <c r="L82" s="1410"/>
      <c r="M82" s="1430"/>
    </row>
    <row r="83" spans="1:13" x14ac:dyDescent="0.2">
      <c r="A83" s="1406"/>
      <c r="B83" s="1407" t="s">
        <v>172</v>
      </c>
      <c r="C83" s="1424">
        <v>92307</v>
      </c>
      <c r="D83" s="126" t="s">
        <v>1468</v>
      </c>
      <c r="E83" s="1409" t="s">
        <v>1502</v>
      </c>
      <c r="F83" s="2723">
        <v>2132.75</v>
      </c>
      <c r="G83" s="3061">
        <v>2669.09</v>
      </c>
      <c r="H83" s="2730">
        <v>11238.05</v>
      </c>
      <c r="I83" s="3214">
        <f>Kultura!E15</f>
        <v>11238.05</v>
      </c>
      <c r="J83" s="1393"/>
      <c r="K83" s="1410"/>
      <c r="L83" s="2719"/>
      <c r="M83" s="1430"/>
    </row>
    <row r="84" spans="1:13" x14ac:dyDescent="0.2">
      <c r="A84" s="1406"/>
      <c r="B84" s="1407" t="s">
        <v>172</v>
      </c>
      <c r="C84" s="1424">
        <v>92308</v>
      </c>
      <c r="D84" s="126" t="s">
        <v>1470</v>
      </c>
      <c r="E84" s="1409" t="s">
        <v>1471</v>
      </c>
      <c r="F84" s="2723">
        <v>224.85</v>
      </c>
      <c r="G84" s="3061">
        <v>292.74</v>
      </c>
      <c r="H84" s="2730">
        <v>0</v>
      </c>
      <c r="I84" s="3214">
        <f>ŽP!E15</f>
        <v>0</v>
      </c>
      <c r="J84" s="1393"/>
      <c r="K84" s="1410"/>
      <c r="L84" s="1410"/>
      <c r="M84" s="1430"/>
    </row>
    <row r="85" spans="1:13" x14ac:dyDescent="0.2">
      <c r="A85" s="1406"/>
      <c r="B85" s="1407" t="s">
        <v>172</v>
      </c>
      <c r="C85" s="1424">
        <v>92309</v>
      </c>
      <c r="D85" s="126" t="s">
        <v>1472</v>
      </c>
      <c r="E85" s="1409" t="s">
        <v>1473</v>
      </c>
      <c r="F85" s="2723">
        <v>0</v>
      </c>
      <c r="G85" s="3061">
        <v>4029.34</v>
      </c>
      <c r="H85" s="2730">
        <v>0</v>
      </c>
      <c r="I85" s="3214">
        <v>0</v>
      </c>
      <c r="J85" s="1393"/>
      <c r="K85" s="1410"/>
      <c r="L85" s="1410"/>
      <c r="M85" s="1430"/>
    </row>
    <row r="86" spans="1:13" ht="13.5" thickBot="1" x14ac:dyDescent="0.25">
      <c r="A86" s="1421"/>
      <c r="B86" s="2739" t="s">
        <v>172</v>
      </c>
      <c r="C86" s="2740">
        <v>92314</v>
      </c>
      <c r="D86" s="2741" t="s">
        <v>1490</v>
      </c>
      <c r="E86" s="2742" t="s">
        <v>1503</v>
      </c>
      <c r="F86" s="2722">
        <v>218466</v>
      </c>
      <c r="G86" s="3060">
        <v>924370.74</v>
      </c>
      <c r="H86" s="2729">
        <v>194820</v>
      </c>
      <c r="I86" s="3213">
        <f>OISNM!E12</f>
        <v>194820</v>
      </c>
      <c r="J86" s="1393"/>
      <c r="K86" s="1410"/>
      <c r="L86" s="1410"/>
      <c r="M86" s="1430"/>
    </row>
    <row r="87" spans="1:13" ht="13.5" thickBot="1" x14ac:dyDescent="0.25">
      <c r="A87" s="2753" t="s">
        <v>168</v>
      </c>
      <c r="B87" s="2754" t="s">
        <v>167</v>
      </c>
      <c r="C87" s="2755">
        <v>924</v>
      </c>
      <c r="D87" s="2756" t="s">
        <v>167</v>
      </c>
      <c r="E87" s="2757" t="s">
        <v>1504</v>
      </c>
      <c r="F87" s="2758">
        <f>SUM(F88:F88)</f>
        <v>110875</v>
      </c>
      <c r="G87" s="3067">
        <f>SUM(G88:G88)</f>
        <v>110875</v>
      </c>
      <c r="H87" s="2759">
        <f>SUM(H88:H88)</f>
        <v>111175</v>
      </c>
      <c r="I87" s="3217">
        <f>I88</f>
        <v>111175</v>
      </c>
      <c r="J87" s="1392"/>
      <c r="K87" s="3079"/>
      <c r="L87" s="1410"/>
      <c r="M87" s="1430"/>
    </row>
    <row r="88" spans="1:13" ht="13.5" thickBot="1" x14ac:dyDescent="0.25">
      <c r="A88" s="2749"/>
      <c r="B88" s="2750" t="s">
        <v>172</v>
      </c>
      <c r="C88" s="1400">
        <v>92403</v>
      </c>
      <c r="D88" s="2751" t="s">
        <v>1482</v>
      </c>
      <c r="E88" s="2752" t="s">
        <v>1483</v>
      </c>
      <c r="F88" s="2747">
        <v>110875</v>
      </c>
      <c r="G88" s="3065">
        <f>14000+96875</f>
        <v>110875</v>
      </c>
      <c r="H88" s="2748">
        <v>111175</v>
      </c>
      <c r="I88" s="3218">
        <v>111175</v>
      </c>
      <c r="J88" s="1393"/>
      <c r="K88" s="1410"/>
      <c r="L88" s="1410"/>
      <c r="M88" s="1430"/>
    </row>
    <row r="89" spans="1:13" ht="13.5" thickBot="1" x14ac:dyDescent="0.25">
      <c r="A89" s="1387" t="s">
        <v>168</v>
      </c>
      <c r="B89" s="1388" t="s">
        <v>167</v>
      </c>
      <c r="C89" s="1389">
        <v>925</v>
      </c>
      <c r="D89" s="1390" t="s">
        <v>167</v>
      </c>
      <c r="E89" s="1391" t="s">
        <v>1505</v>
      </c>
      <c r="F89" s="2721">
        <f>F90</f>
        <v>8425.34</v>
      </c>
      <c r="G89" s="3064">
        <f>G90</f>
        <v>13105.79</v>
      </c>
      <c r="H89" s="2728">
        <f>H90</f>
        <v>8846.61</v>
      </c>
      <c r="I89" s="3211">
        <f>I90</f>
        <v>8846.61</v>
      </c>
      <c r="J89" s="1392"/>
      <c r="K89" s="1410"/>
      <c r="L89" s="1410"/>
      <c r="M89" s="1430"/>
    </row>
    <row r="90" spans="1:13" ht="13.5" thickBot="1" x14ac:dyDescent="0.25">
      <c r="A90" s="1394"/>
      <c r="B90" s="1395" t="s">
        <v>172</v>
      </c>
      <c r="C90" s="1396">
        <v>92515</v>
      </c>
      <c r="D90" s="1397" t="s">
        <v>1458</v>
      </c>
      <c r="E90" s="1398" t="s">
        <v>1459</v>
      </c>
      <c r="F90" s="2722">
        <v>8425.34</v>
      </c>
      <c r="G90" s="3060">
        <v>13105.79</v>
      </c>
      <c r="H90" s="2729">
        <v>8846.61</v>
      </c>
      <c r="I90" s="3213">
        <f>Ředitel!E14</f>
        <v>8846.61</v>
      </c>
      <c r="J90" s="1393"/>
      <c r="K90" s="1410"/>
      <c r="L90" s="1410"/>
      <c r="M90" s="1430"/>
    </row>
    <row r="91" spans="1:13" ht="13.5" thickBot="1" x14ac:dyDescent="0.25">
      <c r="A91" s="1387" t="s">
        <v>168</v>
      </c>
      <c r="B91" s="1388" t="s">
        <v>167</v>
      </c>
      <c r="C91" s="1389">
        <v>931</v>
      </c>
      <c r="D91" s="1390" t="s">
        <v>167</v>
      </c>
      <c r="E91" s="1391" t="s">
        <v>1506</v>
      </c>
      <c r="F91" s="2721">
        <f>F92</f>
        <v>5000</v>
      </c>
      <c r="G91" s="3064">
        <f>G92</f>
        <v>16451.240000000002</v>
      </c>
      <c r="H91" s="2728">
        <f>H92</f>
        <v>5000</v>
      </c>
      <c r="I91" s="3211">
        <f>I92</f>
        <v>5000</v>
      </c>
      <c r="J91" s="1392"/>
      <c r="K91" s="1410"/>
      <c r="L91" s="1410"/>
      <c r="M91" s="1430"/>
    </row>
    <row r="92" spans="1:13" ht="13.5" thickBot="1" x14ac:dyDescent="0.25">
      <c r="A92" s="1394"/>
      <c r="B92" s="1395" t="s">
        <v>172</v>
      </c>
      <c r="C92" s="1396">
        <v>93101</v>
      </c>
      <c r="D92" s="1397" t="s">
        <v>1456</v>
      </c>
      <c r="E92" s="2746" t="s">
        <v>1457</v>
      </c>
      <c r="F92" s="2722">
        <v>5000</v>
      </c>
      <c r="G92" s="3060">
        <v>16451.240000000002</v>
      </c>
      <c r="H92" s="2729">
        <v>5000</v>
      </c>
      <c r="I92" s="3213">
        <f>Hejtman!E14</f>
        <v>5000</v>
      </c>
      <c r="J92" s="1393"/>
      <c r="K92" s="1410"/>
      <c r="L92" s="1410"/>
      <c r="M92" s="1430"/>
    </row>
    <row r="93" spans="1:13" ht="13.5" thickBot="1" x14ac:dyDescent="0.25">
      <c r="A93" s="1387" t="s">
        <v>168</v>
      </c>
      <c r="B93" s="1388" t="s">
        <v>167</v>
      </c>
      <c r="C93" s="1389">
        <v>932</v>
      </c>
      <c r="D93" s="1390" t="s">
        <v>167</v>
      </c>
      <c r="E93" s="1391" t="s">
        <v>1507</v>
      </c>
      <c r="F93" s="2721">
        <f>F94</f>
        <v>18000</v>
      </c>
      <c r="G93" s="3064">
        <f>G94</f>
        <v>67634.16</v>
      </c>
      <c r="H93" s="2728">
        <f>H94</f>
        <v>18000</v>
      </c>
      <c r="I93" s="3211">
        <f>I94</f>
        <v>18000</v>
      </c>
      <c r="J93" s="1392"/>
      <c r="K93" s="1410"/>
      <c r="L93" s="1410"/>
      <c r="M93" s="1430"/>
    </row>
    <row r="94" spans="1:13" ht="13.5" thickBot="1" x14ac:dyDescent="0.25">
      <c r="A94" s="1394"/>
      <c r="B94" s="1395" t="s">
        <v>172</v>
      </c>
      <c r="C94" s="1396">
        <v>93208</v>
      </c>
      <c r="D94" s="1397" t="s">
        <v>1470</v>
      </c>
      <c r="E94" s="1398" t="s">
        <v>1471</v>
      </c>
      <c r="F94" s="2722">
        <v>18000</v>
      </c>
      <c r="G94" s="3060">
        <v>67634.16</v>
      </c>
      <c r="H94" s="2729">
        <v>18000</v>
      </c>
      <c r="I94" s="3213">
        <f>ŽP!E17</f>
        <v>18000</v>
      </c>
      <c r="J94" s="1393"/>
      <c r="K94" s="1410"/>
      <c r="L94" s="1410"/>
      <c r="M94" s="1430"/>
    </row>
    <row r="95" spans="1:13" ht="13.5" thickBot="1" x14ac:dyDescent="0.25">
      <c r="A95" s="1387" t="s">
        <v>168</v>
      </c>
      <c r="B95" s="1388" t="s">
        <v>167</v>
      </c>
      <c r="C95" s="1389">
        <v>934</v>
      </c>
      <c r="D95" s="1390" t="s">
        <v>167</v>
      </c>
      <c r="E95" s="1391" t="s">
        <v>1508</v>
      </c>
      <c r="F95" s="2721">
        <f>F96</f>
        <v>4000</v>
      </c>
      <c r="G95" s="3064">
        <f>G96</f>
        <v>6477.47</v>
      </c>
      <c r="H95" s="2728">
        <f>H96</f>
        <v>2000</v>
      </c>
      <c r="I95" s="3211">
        <f>I96</f>
        <v>2000</v>
      </c>
      <c r="J95" s="1392"/>
      <c r="K95" s="1410"/>
      <c r="L95" s="1410"/>
      <c r="M95" s="1430"/>
    </row>
    <row r="96" spans="1:13" ht="13.5" thickBot="1" x14ac:dyDescent="0.25">
      <c r="A96" s="1394"/>
      <c r="B96" s="1395" t="s">
        <v>172</v>
      </c>
      <c r="C96" s="1396">
        <v>93408</v>
      </c>
      <c r="D96" s="1397" t="s">
        <v>1470</v>
      </c>
      <c r="E96" s="1398" t="s">
        <v>1471</v>
      </c>
      <c r="F96" s="2722">
        <v>4000</v>
      </c>
      <c r="G96" s="3060">
        <v>6477.47</v>
      </c>
      <c r="H96" s="2729">
        <v>2000</v>
      </c>
      <c r="I96" s="3213">
        <f>ŽP!E18</f>
        <v>2000</v>
      </c>
      <c r="J96" s="1393"/>
      <c r="K96" s="1410"/>
      <c r="L96" s="1410"/>
      <c r="M96" s="1430"/>
    </row>
    <row r="97" spans="1:13" ht="13.5" thickBot="1" x14ac:dyDescent="0.25">
      <c r="A97" s="1387" t="s">
        <v>168</v>
      </c>
      <c r="B97" s="1388" t="s">
        <v>167</v>
      </c>
      <c r="C97" s="1389">
        <v>926</v>
      </c>
      <c r="D97" s="1390" t="s">
        <v>167</v>
      </c>
      <c r="E97" s="1391" t="s">
        <v>1509</v>
      </c>
      <c r="F97" s="2721">
        <f>SUM(F98:F106)</f>
        <v>108200</v>
      </c>
      <c r="G97" s="3064">
        <f>SUM(G98:G106)</f>
        <v>185658.42</v>
      </c>
      <c r="H97" s="2728">
        <f>SUM(H98:H106)</f>
        <v>110200</v>
      </c>
      <c r="I97" s="3211">
        <f>SUM(I98:I106)</f>
        <v>110500</v>
      </c>
      <c r="J97" s="1392"/>
      <c r="K97" s="1410"/>
      <c r="L97" s="1410"/>
      <c r="M97" s="1430"/>
    </row>
    <row r="98" spans="1:13" x14ac:dyDescent="0.2">
      <c r="A98" s="1411"/>
      <c r="B98" s="1412" t="s">
        <v>172</v>
      </c>
      <c r="C98" s="1425" t="s">
        <v>1510</v>
      </c>
      <c r="D98" s="1346" t="s">
        <v>167</v>
      </c>
      <c r="E98" s="1414" t="s">
        <v>1511</v>
      </c>
      <c r="F98" s="2724">
        <v>0</v>
      </c>
      <c r="G98" s="3059">
        <v>0</v>
      </c>
      <c r="H98" s="2731">
        <v>0</v>
      </c>
      <c r="I98" s="3212">
        <v>0</v>
      </c>
      <c r="J98" s="1393"/>
      <c r="K98" s="1410"/>
      <c r="L98" s="1410"/>
      <c r="M98" s="1430"/>
    </row>
    <row r="99" spans="1:13" x14ac:dyDescent="0.2">
      <c r="A99" s="1411"/>
      <c r="B99" s="1412" t="s">
        <v>172</v>
      </c>
      <c r="C99" s="1425">
        <v>92601</v>
      </c>
      <c r="D99" s="1346" t="s">
        <v>1456</v>
      </c>
      <c r="E99" s="1414" t="s">
        <v>1457</v>
      </c>
      <c r="F99" s="2724">
        <v>15000</v>
      </c>
      <c r="G99" s="3059">
        <v>17224.95</v>
      </c>
      <c r="H99" s="2731">
        <v>14500</v>
      </c>
      <c r="I99" s="3212">
        <f>Hejtman!E15</f>
        <v>14800</v>
      </c>
      <c r="J99" s="1393"/>
      <c r="K99" s="1410"/>
      <c r="L99" s="1410"/>
      <c r="M99" s="1430"/>
    </row>
    <row r="100" spans="1:13" x14ac:dyDescent="0.2">
      <c r="A100" s="1406"/>
      <c r="B100" s="1407" t="s">
        <v>172</v>
      </c>
      <c r="C100" s="1424">
        <v>92602</v>
      </c>
      <c r="D100" s="126" t="s">
        <v>1480</v>
      </c>
      <c r="E100" s="1409" t="s">
        <v>1481</v>
      </c>
      <c r="F100" s="2723">
        <v>35200</v>
      </c>
      <c r="G100" s="3061">
        <v>47566.77</v>
      </c>
      <c r="H100" s="2730">
        <v>31900</v>
      </c>
      <c r="I100" s="3214">
        <f>Rozvoj!E13</f>
        <v>31900</v>
      </c>
      <c r="J100" s="1393"/>
      <c r="M100" s="1430"/>
    </row>
    <row r="101" spans="1:13" x14ac:dyDescent="0.2">
      <c r="A101" s="1406"/>
      <c r="B101" s="1407" t="s">
        <v>172</v>
      </c>
      <c r="C101" s="1424">
        <v>92604</v>
      </c>
      <c r="D101" s="126" t="s">
        <v>1462</v>
      </c>
      <c r="E101" s="1409" t="s">
        <v>1463</v>
      </c>
      <c r="F101" s="2723">
        <v>24500</v>
      </c>
      <c r="G101" s="3061">
        <v>41909.089999999997</v>
      </c>
      <c r="H101" s="2730">
        <v>23980</v>
      </c>
      <c r="I101" s="3214">
        <f>OŠMTSV!E16</f>
        <v>23980</v>
      </c>
      <c r="J101" s="1393"/>
      <c r="K101" s="1426"/>
      <c r="M101" s="1430"/>
    </row>
    <row r="102" spans="1:13" x14ac:dyDescent="0.2">
      <c r="A102" s="1406"/>
      <c r="B102" s="1407" t="s">
        <v>172</v>
      </c>
      <c r="C102" s="1424">
        <v>92605</v>
      </c>
      <c r="D102" s="126" t="s">
        <v>1464</v>
      </c>
      <c r="E102" s="1409" t="s">
        <v>1465</v>
      </c>
      <c r="F102" s="2723">
        <v>1000</v>
      </c>
      <c r="G102" s="3061">
        <v>1542.87</v>
      </c>
      <c r="H102" s="2730">
        <v>1000</v>
      </c>
      <c r="I102" s="3214">
        <f>Sociální!E16</f>
        <v>1000</v>
      </c>
      <c r="J102" s="1393"/>
      <c r="M102" s="1430"/>
    </row>
    <row r="103" spans="1:13" x14ac:dyDescent="0.2">
      <c r="A103" s="1406"/>
      <c r="B103" s="1407" t="s">
        <v>172</v>
      </c>
      <c r="C103" s="1424">
        <v>92606</v>
      </c>
      <c r="D103" s="126" t="s">
        <v>1466</v>
      </c>
      <c r="E103" s="1409" t="s">
        <v>1467</v>
      </c>
      <c r="F103" s="2723">
        <v>7000</v>
      </c>
      <c r="G103" s="3061">
        <v>26605.23</v>
      </c>
      <c r="H103" s="2730">
        <v>6600</v>
      </c>
      <c r="I103" s="3214">
        <f>Doprava!E16</f>
        <v>6600</v>
      </c>
      <c r="J103" s="1393"/>
      <c r="M103" s="1430"/>
    </row>
    <row r="104" spans="1:13" x14ac:dyDescent="0.2">
      <c r="A104" s="1406"/>
      <c r="B104" s="1407" t="s">
        <v>172</v>
      </c>
      <c r="C104" s="1424">
        <v>92607</v>
      </c>
      <c r="D104" s="126" t="s">
        <v>1468</v>
      </c>
      <c r="E104" s="1409" t="s">
        <v>1502</v>
      </c>
      <c r="F104" s="2723">
        <v>15400</v>
      </c>
      <c r="G104" s="3061">
        <v>26923.23</v>
      </c>
      <c r="H104" s="2730">
        <v>15000</v>
      </c>
      <c r="I104" s="3214">
        <f>Kultura!E16</f>
        <v>15000</v>
      </c>
      <c r="J104" s="1393"/>
      <c r="M104" s="1430"/>
    </row>
    <row r="105" spans="1:13" x14ac:dyDescent="0.2">
      <c r="A105" s="1406"/>
      <c r="B105" s="1407" t="s">
        <v>172</v>
      </c>
      <c r="C105" s="1424">
        <v>92608</v>
      </c>
      <c r="D105" s="126" t="s">
        <v>1470</v>
      </c>
      <c r="E105" s="1409" t="s">
        <v>1471</v>
      </c>
      <c r="F105" s="2723">
        <v>8000</v>
      </c>
      <c r="G105" s="3061">
        <v>20316.54</v>
      </c>
      <c r="H105" s="2730">
        <v>15320</v>
      </c>
      <c r="I105" s="3214">
        <f>ŽP!E16</f>
        <v>15320</v>
      </c>
      <c r="J105" s="1393"/>
      <c r="M105" s="1430"/>
    </row>
    <row r="106" spans="1:13" ht="13.5" thickBot="1" x14ac:dyDescent="0.25">
      <c r="A106" s="2738"/>
      <c r="B106" s="2739" t="s">
        <v>172</v>
      </c>
      <c r="C106" s="2745">
        <v>92609</v>
      </c>
      <c r="D106" s="1348" t="s">
        <v>1472</v>
      </c>
      <c r="E106" s="2742" t="s">
        <v>1473</v>
      </c>
      <c r="F106" s="2743">
        <v>2100</v>
      </c>
      <c r="G106" s="3062">
        <v>3569.74</v>
      </c>
      <c r="H106" s="2744">
        <v>1900</v>
      </c>
      <c r="I106" s="3215">
        <f>Zdravotnictví!E15</f>
        <v>1900</v>
      </c>
      <c r="J106" s="1393"/>
      <c r="M106" s="1430"/>
    </row>
    <row r="107" spans="1:13" s="1429" customFormat="1" ht="24.75" thickBot="1" x14ac:dyDescent="0.25">
      <c r="A107" s="1427" t="s">
        <v>168</v>
      </c>
      <c r="B107" s="3308" t="s">
        <v>1512</v>
      </c>
      <c r="C107" s="3309"/>
      <c r="D107" s="3309"/>
      <c r="E107" s="3309"/>
      <c r="F107" s="2726">
        <f>F7+F10+F12+F19+F28+F45+F56+F70+F76+F87+F89+F91+F93+F95+F97</f>
        <v>3384321.66</v>
      </c>
      <c r="G107" s="2733">
        <f>G7+G10+G12+G19+G28+G45+G56+G70+G76+G87+G89+G91+G93+G95+G97+G44</f>
        <v>12406228.609999999</v>
      </c>
      <c r="H107" s="2733">
        <f>H7+H10+H12+H19+H28+H45+H56+H70+H76+H87+H89+H91+H93+H95+H97</f>
        <v>3555108.3499999996</v>
      </c>
      <c r="I107" s="3206">
        <f>I7+I10+I12+I19+I28+I45+I56+I70+I76+I87+I89+I91+I93+I95+I97</f>
        <v>3555108.3499999996</v>
      </c>
      <c r="J107" s="1428"/>
      <c r="K107" s="3071"/>
      <c r="L107" s="3078"/>
      <c r="M107" s="1430"/>
    </row>
    <row r="108" spans="1:13" ht="13.5" thickBot="1" x14ac:dyDescent="0.25">
      <c r="F108" s="1428"/>
      <c r="G108" s="1428"/>
      <c r="K108" s="1370"/>
    </row>
    <row r="109" spans="1:13" s="1429" customFormat="1" ht="24.75" thickBot="1" x14ac:dyDescent="0.25">
      <c r="A109" s="1432" t="s">
        <v>168</v>
      </c>
      <c r="B109" s="3310" t="s">
        <v>1513</v>
      </c>
      <c r="C109" s="3311"/>
      <c r="D109" s="3311"/>
      <c r="E109" s="3311"/>
      <c r="F109" s="2760">
        <v>3384321.66</v>
      </c>
      <c r="G109" s="2762">
        <f>'Příjmy ZU a SU '!F53</f>
        <v>12406228.610000001</v>
      </c>
      <c r="H109" s="2762">
        <v>3555108.35</v>
      </c>
      <c r="I109" s="2761">
        <f>H109</f>
        <v>3555108.35</v>
      </c>
      <c r="J109" s="1428"/>
      <c r="K109" s="3072"/>
    </row>
    <row r="110" spans="1:13" ht="13.5" thickBot="1" x14ac:dyDescent="0.25">
      <c r="K110" s="1370"/>
      <c r="M110" s="1433"/>
    </row>
    <row r="111" spans="1:13" s="1429" customFormat="1" ht="24.75" thickBot="1" x14ac:dyDescent="0.25">
      <c r="A111" s="1434" t="s">
        <v>168</v>
      </c>
      <c r="B111" s="3312" t="s">
        <v>1514</v>
      </c>
      <c r="C111" s="3313"/>
      <c r="D111" s="3313"/>
      <c r="E111" s="3313"/>
      <c r="F111" s="3185">
        <f>F109-F107</f>
        <v>0</v>
      </c>
      <c r="G111" s="3186">
        <f>G109-G107</f>
        <v>0</v>
      </c>
      <c r="H111" s="3186">
        <f>H109-H107</f>
        <v>0</v>
      </c>
      <c r="I111" s="3187">
        <f>I109-I107</f>
        <v>0</v>
      </c>
      <c r="J111" s="1428"/>
    </row>
    <row r="113" spans="1:10" x14ac:dyDescent="0.2">
      <c r="A113" s="3074"/>
      <c r="B113" s="3074"/>
      <c r="C113" s="3074"/>
      <c r="D113" s="3074"/>
      <c r="E113" s="3074"/>
      <c r="F113" s="3074"/>
      <c r="G113" s="3075"/>
      <c r="H113" s="3076"/>
    </row>
    <row r="114" spans="1:10" x14ac:dyDescent="0.2">
      <c r="A114" s="3074"/>
      <c r="B114" s="3074"/>
      <c r="C114" s="3074"/>
      <c r="D114" s="3074"/>
      <c r="E114" s="3076"/>
      <c r="F114" s="3074"/>
      <c r="G114" s="3075"/>
      <c r="H114" s="3076"/>
    </row>
    <row r="115" spans="1:10" x14ac:dyDescent="0.2">
      <c r="A115" s="3074"/>
      <c r="B115" s="3074"/>
      <c r="C115" s="3074"/>
      <c r="D115" s="3074"/>
      <c r="E115" s="3080"/>
      <c r="F115" s="3074"/>
      <c r="G115" s="3075"/>
      <c r="H115" s="3076"/>
    </row>
    <row r="116" spans="1:10" x14ac:dyDescent="0.2">
      <c r="A116" s="3074"/>
      <c r="B116" s="3074"/>
      <c r="C116" s="3074"/>
      <c r="D116" s="3074"/>
      <c r="E116" s="3081"/>
      <c r="F116" s="3074"/>
      <c r="G116" s="3075"/>
      <c r="H116" s="3076"/>
    </row>
    <row r="117" spans="1:10" x14ac:dyDescent="0.2">
      <c r="A117" s="3074"/>
      <c r="B117" s="3074"/>
      <c r="C117" s="3074"/>
      <c r="D117" s="3074"/>
      <c r="E117" s="3080"/>
      <c r="F117" s="3074"/>
      <c r="G117" s="3075"/>
      <c r="H117" s="3076"/>
    </row>
    <row r="118" spans="1:10" s="3074" customFormat="1" x14ac:dyDescent="0.2">
      <c r="G118" s="3075"/>
      <c r="H118" s="3076"/>
      <c r="I118" s="3076"/>
      <c r="J118" s="1431"/>
    </row>
    <row r="119" spans="1:10" s="3074" customFormat="1" x14ac:dyDescent="0.2">
      <c r="F119" s="1393"/>
      <c r="G119" s="1393"/>
      <c r="H119" s="1392"/>
      <c r="I119" s="1392"/>
      <c r="J119" s="3075"/>
    </row>
    <row r="120" spans="1:10" s="3074" customFormat="1" x14ac:dyDescent="0.2">
      <c r="G120" s="3075"/>
      <c r="H120" s="1431"/>
      <c r="I120" s="1431"/>
      <c r="J120" s="1431"/>
    </row>
    <row r="121" spans="1:10" x14ac:dyDescent="0.2">
      <c r="A121" s="3074"/>
      <c r="B121" s="3074"/>
      <c r="C121" s="3074"/>
      <c r="D121" s="3074"/>
      <c r="E121" s="3074"/>
      <c r="F121" s="3074"/>
      <c r="G121" s="3074"/>
      <c r="H121" s="3076"/>
    </row>
  </sheetData>
  <mergeCells count="5">
    <mergeCell ref="B107:E107"/>
    <mergeCell ref="B109:E109"/>
    <mergeCell ref="B111:E111"/>
    <mergeCell ref="A1:I1"/>
    <mergeCell ref="A3:I3"/>
  </mergeCells>
  <printOptions horizontalCentered="1"/>
  <pageMargins left="0.19685039370078741" right="0.19685039370078741" top="0.39370078740157483" bottom="0.19685039370078741" header="0.11811023622047245" footer="0.11811023622047245"/>
  <pageSetup paperSize="9" fitToHeight="0" orientation="portrait" r:id="rId1"/>
  <rowBreaks count="1" manualBreakCount="1">
    <brk id="5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80"/>
  <sheetViews>
    <sheetView workbookViewId="0"/>
  </sheetViews>
  <sheetFormatPr defaultRowHeight="12.75" x14ac:dyDescent="0.2"/>
  <cols>
    <col min="1" max="1" width="24.7109375" style="1435" customWidth="1"/>
    <col min="2" max="2" width="10.7109375" style="1435" customWidth="1"/>
    <col min="3" max="3" width="10.140625" style="1435" bestFit="1" customWidth="1"/>
    <col min="4" max="4" width="9.42578125" style="1435" customWidth="1"/>
    <col min="5" max="5" width="11.28515625" style="1435" customWidth="1"/>
    <col min="6" max="6" width="10.140625" style="1435" bestFit="1" customWidth="1"/>
    <col min="7" max="7" width="9.5703125" style="1435" customWidth="1"/>
    <col min="8" max="8" width="11.85546875" style="1435" bestFit="1" customWidth="1"/>
    <col min="9" max="9" width="10.5703125" style="1435" customWidth="1"/>
    <col min="10" max="10" width="9.7109375" style="1436" customWidth="1"/>
    <col min="11" max="11" width="9.7109375" style="1435" customWidth="1"/>
    <col min="12" max="12" width="11.85546875" style="1435" bestFit="1" customWidth="1"/>
    <col min="13" max="13" width="13.85546875" style="1436" customWidth="1"/>
    <col min="14" max="14" width="14.85546875" style="1435" customWidth="1"/>
    <col min="15" max="254" width="9.140625" style="1435"/>
    <col min="255" max="255" width="24.7109375" style="1435" customWidth="1"/>
    <col min="256" max="256" width="10.7109375" style="1435" customWidth="1"/>
    <col min="257" max="257" width="9.7109375" style="1435" bestFit="1" customWidth="1"/>
    <col min="258" max="258" width="9.42578125" style="1435" customWidth="1"/>
    <col min="259" max="259" width="11.28515625" style="1435" customWidth="1"/>
    <col min="260" max="260" width="10.140625" style="1435" bestFit="1" customWidth="1"/>
    <col min="261" max="261" width="9.5703125" style="1435" customWidth="1"/>
    <col min="262" max="262" width="11.28515625" style="1435" customWidth="1"/>
    <col min="263" max="263" width="10.5703125" style="1435" customWidth="1"/>
    <col min="264" max="265" width="9.7109375" style="1435" customWidth="1"/>
    <col min="266" max="266" width="11.28515625" style="1435" bestFit="1" customWidth="1"/>
    <col min="267" max="267" width="20.85546875" style="1435" customWidth="1"/>
    <col min="268" max="268" width="14.28515625" style="1435" customWidth="1"/>
    <col min="269" max="269" width="10.140625" style="1435" bestFit="1" customWidth="1"/>
    <col min="270" max="270" width="14.85546875" style="1435" customWidth="1"/>
    <col min="271" max="510" width="9.140625" style="1435"/>
    <col min="511" max="511" width="24.7109375" style="1435" customWidth="1"/>
    <col min="512" max="512" width="10.7109375" style="1435" customWidth="1"/>
    <col min="513" max="513" width="9.7109375" style="1435" bestFit="1" customWidth="1"/>
    <col min="514" max="514" width="9.42578125" style="1435" customWidth="1"/>
    <col min="515" max="515" width="11.28515625" style="1435" customWidth="1"/>
    <col min="516" max="516" width="10.140625" style="1435" bestFit="1" customWidth="1"/>
    <col min="517" max="517" width="9.5703125" style="1435" customWidth="1"/>
    <col min="518" max="518" width="11.28515625" style="1435" customWidth="1"/>
    <col min="519" max="519" width="10.5703125" style="1435" customWidth="1"/>
    <col min="520" max="521" width="9.7109375" style="1435" customWidth="1"/>
    <col min="522" max="522" width="11.28515625" style="1435" bestFit="1" customWidth="1"/>
    <col min="523" max="523" width="20.85546875" style="1435" customWidth="1"/>
    <col min="524" max="524" width="14.28515625" style="1435" customWidth="1"/>
    <col min="525" max="525" width="10.140625" style="1435" bestFit="1" customWidth="1"/>
    <col min="526" max="526" width="14.85546875" style="1435" customWidth="1"/>
    <col min="527" max="766" width="9.140625" style="1435"/>
    <col min="767" max="767" width="24.7109375" style="1435" customWidth="1"/>
    <col min="768" max="768" width="10.7109375" style="1435" customWidth="1"/>
    <col min="769" max="769" width="9.7109375" style="1435" bestFit="1" customWidth="1"/>
    <col min="770" max="770" width="9.42578125" style="1435" customWidth="1"/>
    <col min="771" max="771" width="11.28515625" style="1435" customWidth="1"/>
    <col min="772" max="772" width="10.140625" style="1435" bestFit="1" customWidth="1"/>
    <col min="773" max="773" width="9.5703125" style="1435" customWidth="1"/>
    <col min="774" max="774" width="11.28515625" style="1435" customWidth="1"/>
    <col min="775" max="775" width="10.5703125" style="1435" customWidth="1"/>
    <col min="776" max="777" width="9.7109375" style="1435" customWidth="1"/>
    <col min="778" max="778" width="11.28515625" style="1435" bestFit="1" customWidth="1"/>
    <col min="779" max="779" width="20.85546875" style="1435" customWidth="1"/>
    <col min="780" max="780" width="14.28515625" style="1435" customWidth="1"/>
    <col min="781" max="781" width="10.140625" style="1435" bestFit="1" customWidth="1"/>
    <col min="782" max="782" width="14.85546875" style="1435" customWidth="1"/>
    <col min="783" max="1022" width="9.140625" style="1435"/>
    <col min="1023" max="1023" width="24.7109375" style="1435" customWidth="1"/>
    <col min="1024" max="1024" width="10.7109375" style="1435" customWidth="1"/>
    <col min="1025" max="1025" width="9.7109375" style="1435" bestFit="1" customWidth="1"/>
    <col min="1026" max="1026" width="9.42578125" style="1435" customWidth="1"/>
    <col min="1027" max="1027" width="11.28515625" style="1435" customWidth="1"/>
    <col min="1028" max="1028" width="10.140625" style="1435" bestFit="1" customWidth="1"/>
    <col min="1029" max="1029" width="9.5703125" style="1435" customWidth="1"/>
    <col min="1030" max="1030" width="11.28515625" style="1435" customWidth="1"/>
    <col min="1031" max="1031" width="10.5703125" style="1435" customWidth="1"/>
    <col min="1032" max="1033" width="9.7109375" style="1435" customWidth="1"/>
    <col min="1034" max="1034" width="11.28515625" style="1435" bestFit="1" customWidth="1"/>
    <col min="1035" max="1035" width="20.85546875" style="1435" customWidth="1"/>
    <col min="1036" max="1036" width="14.28515625" style="1435" customWidth="1"/>
    <col min="1037" max="1037" width="10.140625" style="1435" bestFit="1" customWidth="1"/>
    <col min="1038" max="1038" width="14.85546875" style="1435" customWidth="1"/>
    <col min="1039" max="1278" width="9.140625" style="1435"/>
    <col min="1279" max="1279" width="24.7109375" style="1435" customWidth="1"/>
    <col min="1280" max="1280" width="10.7109375" style="1435" customWidth="1"/>
    <col min="1281" max="1281" width="9.7109375" style="1435" bestFit="1" customWidth="1"/>
    <col min="1282" max="1282" width="9.42578125" style="1435" customWidth="1"/>
    <col min="1283" max="1283" width="11.28515625" style="1435" customWidth="1"/>
    <col min="1284" max="1284" width="10.140625" style="1435" bestFit="1" customWidth="1"/>
    <col min="1285" max="1285" width="9.5703125" style="1435" customWidth="1"/>
    <col min="1286" max="1286" width="11.28515625" style="1435" customWidth="1"/>
    <col min="1287" max="1287" width="10.5703125" style="1435" customWidth="1"/>
    <col min="1288" max="1289" width="9.7109375" style="1435" customWidth="1"/>
    <col min="1290" max="1290" width="11.28515625" style="1435" bestFit="1" customWidth="1"/>
    <col min="1291" max="1291" width="20.85546875" style="1435" customWidth="1"/>
    <col min="1292" max="1292" width="14.28515625" style="1435" customWidth="1"/>
    <col min="1293" max="1293" width="10.140625" style="1435" bestFit="1" customWidth="1"/>
    <col min="1294" max="1294" width="14.85546875" style="1435" customWidth="1"/>
    <col min="1295" max="1534" width="9.140625" style="1435"/>
    <col min="1535" max="1535" width="24.7109375" style="1435" customWidth="1"/>
    <col min="1536" max="1536" width="10.7109375" style="1435" customWidth="1"/>
    <col min="1537" max="1537" width="9.7109375" style="1435" bestFit="1" customWidth="1"/>
    <col min="1538" max="1538" width="9.42578125" style="1435" customWidth="1"/>
    <col min="1539" max="1539" width="11.28515625" style="1435" customWidth="1"/>
    <col min="1540" max="1540" width="10.140625" style="1435" bestFit="1" customWidth="1"/>
    <col min="1541" max="1541" width="9.5703125" style="1435" customWidth="1"/>
    <col min="1542" max="1542" width="11.28515625" style="1435" customWidth="1"/>
    <col min="1543" max="1543" width="10.5703125" style="1435" customWidth="1"/>
    <col min="1544" max="1545" width="9.7109375" style="1435" customWidth="1"/>
    <col min="1546" max="1546" width="11.28515625" style="1435" bestFit="1" customWidth="1"/>
    <col min="1547" max="1547" width="20.85546875" style="1435" customWidth="1"/>
    <col min="1548" max="1548" width="14.28515625" style="1435" customWidth="1"/>
    <col min="1549" max="1549" width="10.140625" style="1435" bestFit="1" customWidth="1"/>
    <col min="1550" max="1550" width="14.85546875" style="1435" customWidth="1"/>
    <col min="1551" max="1790" width="9.140625" style="1435"/>
    <col min="1791" max="1791" width="24.7109375" style="1435" customWidth="1"/>
    <col min="1792" max="1792" width="10.7109375" style="1435" customWidth="1"/>
    <col min="1793" max="1793" width="9.7109375" style="1435" bestFit="1" customWidth="1"/>
    <col min="1794" max="1794" width="9.42578125" style="1435" customWidth="1"/>
    <col min="1795" max="1795" width="11.28515625" style="1435" customWidth="1"/>
    <col min="1796" max="1796" width="10.140625" style="1435" bestFit="1" customWidth="1"/>
    <col min="1797" max="1797" width="9.5703125" style="1435" customWidth="1"/>
    <col min="1798" max="1798" width="11.28515625" style="1435" customWidth="1"/>
    <col min="1799" max="1799" width="10.5703125" style="1435" customWidth="1"/>
    <col min="1800" max="1801" width="9.7109375" style="1435" customWidth="1"/>
    <col min="1802" max="1802" width="11.28515625" style="1435" bestFit="1" customWidth="1"/>
    <col min="1803" max="1803" width="20.85546875" style="1435" customWidth="1"/>
    <col min="1804" max="1804" width="14.28515625" style="1435" customWidth="1"/>
    <col min="1805" max="1805" width="10.140625" style="1435" bestFit="1" customWidth="1"/>
    <col min="1806" max="1806" width="14.85546875" style="1435" customWidth="1"/>
    <col min="1807" max="2046" width="9.140625" style="1435"/>
    <col min="2047" max="2047" width="24.7109375" style="1435" customWidth="1"/>
    <col min="2048" max="2048" width="10.7109375" style="1435" customWidth="1"/>
    <col min="2049" max="2049" width="9.7109375" style="1435" bestFit="1" customWidth="1"/>
    <col min="2050" max="2050" width="9.42578125" style="1435" customWidth="1"/>
    <col min="2051" max="2051" width="11.28515625" style="1435" customWidth="1"/>
    <col min="2052" max="2052" width="10.140625" style="1435" bestFit="1" customWidth="1"/>
    <col min="2053" max="2053" width="9.5703125" style="1435" customWidth="1"/>
    <col min="2054" max="2054" width="11.28515625" style="1435" customWidth="1"/>
    <col min="2055" max="2055" width="10.5703125" style="1435" customWidth="1"/>
    <col min="2056" max="2057" width="9.7109375" style="1435" customWidth="1"/>
    <col min="2058" max="2058" width="11.28515625" style="1435" bestFit="1" customWidth="1"/>
    <col min="2059" max="2059" width="20.85546875" style="1435" customWidth="1"/>
    <col min="2060" max="2060" width="14.28515625" style="1435" customWidth="1"/>
    <col min="2061" max="2061" width="10.140625" style="1435" bestFit="1" customWidth="1"/>
    <col min="2062" max="2062" width="14.85546875" style="1435" customWidth="1"/>
    <col min="2063" max="2302" width="9.140625" style="1435"/>
    <col min="2303" max="2303" width="24.7109375" style="1435" customWidth="1"/>
    <col min="2304" max="2304" width="10.7109375" style="1435" customWidth="1"/>
    <col min="2305" max="2305" width="9.7109375" style="1435" bestFit="1" customWidth="1"/>
    <col min="2306" max="2306" width="9.42578125" style="1435" customWidth="1"/>
    <col min="2307" max="2307" width="11.28515625" style="1435" customWidth="1"/>
    <col min="2308" max="2308" width="10.140625" style="1435" bestFit="1" customWidth="1"/>
    <col min="2309" max="2309" width="9.5703125" style="1435" customWidth="1"/>
    <col min="2310" max="2310" width="11.28515625" style="1435" customWidth="1"/>
    <col min="2311" max="2311" width="10.5703125" style="1435" customWidth="1"/>
    <col min="2312" max="2313" width="9.7109375" style="1435" customWidth="1"/>
    <col min="2314" max="2314" width="11.28515625" style="1435" bestFit="1" customWidth="1"/>
    <col min="2315" max="2315" width="20.85546875" style="1435" customWidth="1"/>
    <col min="2316" max="2316" width="14.28515625" style="1435" customWidth="1"/>
    <col min="2317" max="2317" width="10.140625" style="1435" bestFit="1" customWidth="1"/>
    <col min="2318" max="2318" width="14.85546875" style="1435" customWidth="1"/>
    <col min="2319" max="2558" width="9.140625" style="1435"/>
    <col min="2559" max="2559" width="24.7109375" style="1435" customWidth="1"/>
    <col min="2560" max="2560" width="10.7109375" style="1435" customWidth="1"/>
    <col min="2561" max="2561" width="9.7109375" style="1435" bestFit="1" customWidth="1"/>
    <col min="2562" max="2562" width="9.42578125" style="1435" customWidth="1"/>
    <col min="2563" max="2563" width="11.28515625" style="1435" customWidth="1"/>
    <col min="2564" max="2564" width="10.140625" style="1435" bestFit="1" customWidth="1"/>
    <col min="2565" max="2565" width="9.5703125" style="1435" customWidth="1"/>
    <col min="2566" max="2566" width="11.28515625" style="1435" customWidth="1"/>
    <col min="2567" max="2567" width="10.5703125" style="1435" customWidth="1"/>
    <col min="2568" max="2569" width="9.7109375" style="1435" customWidth="1"/>
    <col min="2570" max="2570" width="11.28515625" style="1435" bestFit="1" customWidth="1"/>
    <col min="2571" max="2571" width="20.85546875" style="1435" customWidth="1"/>
    <col min="2572" max="2572" width="14.28515625" style="1435" customWidth="1"/>
    <col min="2573" max="2573" width="10.140625" style="1435" bestFit="1" customWidth="1"/>
    <col min="2574" max="2574" width="14.85546875" style="1435" customWidth="1"/>
    <col min="2575" max="2814" width="9.140625" style="1435"/>
    <col min="2815" max="2815" width="24.7109375" style="1435" customWidth="1"/>
    <col min="2816" max="2816" width="10.7109375" style="1435" customWidth="1"/>
    <col min="2817" max="2817" width="9.7109375" style="1435" bestFit="1" customWidth="1"/>
    <col min="2818" max="2818" width="9.42578125" style="1435" customWidth="1"/>
    <col min="2819" max="2819" width="11.28515625" style="1435" customWidth="1"/>
    <col min="2820" max="2820" width="10.140625" style="1435" bestFit="1" customWidth="1"/>
    <col min="2821" max="2821" width="9.5703125" style="1435" customWidth="1"/>
    <col min="2822" max="2822" width="11.28515625" style="1435" customWidth="1"/>
    <col min="2823" max="2823" width="10.5703125" style="1435" customWidth="1"/>
    <col min="2824" max="2825" width="9.7109375" style="1435" customWidth="1"/>
    <col min="2826" max="2826" width="11.28515625" style="1435" bestFit="1" customWidth="1"/>
    <col min="2827" max="2827" width="20.85546875" style="1435" customWidth="1"/>
    <col min="2828" max="2828" width="14.28515625" style="1435" customWidth="1"/>
    <col min="2829" max="2829" width="10.140625" style="1435" bestFit="1" customWidth="1"/>
    <col min="2830" max="2830" width="14.85546875" style="1435" customWidth="1"/>
    <col min="2831" max="3070" width="9.140625" style="1435"/>
    <col min="3071" max="3071" width="24.7109375" style="1435" customWidth="1"/>
    <col min="3072" max="3072" width="10.7109375" style="1435" customWidth="1"/>
    <col min="3073" max="3073" width="9.7109375" style="1435" bestFit="1" customWidth="1"/>
    <col min="3074" max="3074" width="9.42578125" style="1435" customWidth="1"/>
    <col min="3075" max="3075" width="11.28515625" style="1435" customWidth="1"/>
    <col min="3076" max="3076" width="10.140625" style="1435" bestFit="1" customWidth="1"/>
    <col min="3077" max="3077" width="9.5703125" style="1435" customWidth="1"/>
    <col min="3078" max="3078" width="11.28515625" style="1435" customWidth="1"/>
    <col min="3079" max="3079" width="10.5703125" style="1435" customWidth="1"/>
    <col min="3080" max="3081" width="9.7109375" style="1435" customWidth="1"/>
    <col min="3082" max="3082" width="11.28515625" style="1435" bestFit="1" customWidth="1"/>
    <col min="3083" max="3083" width="20.85546875" style="1435" customWidth="1"/>
    <col min="3084" max="3084" width="14.28515625" style="1435" customWidth="1"/>
    <col min="3085" max="3085" width="10.140625" style="1435" bestFit="1" customWidth="1"/>
    <col min="3086" max="3086" width="14.85546875" style="1435" customWidth="1"/>
    <col min="3087" max="3326" width="9.140625" style="1435"/>
    <col min="3327" max="3327" width="24.7109375" style="1435" customWidth="1"/>
    <col min="3328" max="3328" width="10.7109375" style="1435" customWidth="1"/>
    <col min="3329" max="3329" width="9.7109375" style="1435" bestFit="1" customWidth="1"/>
    <col min="3330" max="3330" width="9.42578125" style="1435" customWidth="1"/>
    <col min="3331" max="3331" width="11.28515625" style="1435" customWidth="1"/>
    <col min="3332" max="3332" width="10.140625" style="1435" bestFit="1" customWidth="1"/>
    <col min="3333" max="3333" width="9.5703125" style="1435" customWidth="1"/>
    <col min="3334" max="3334" width="11.28515625" style="1435" customWidth="1"/>
    <col min="3335" max="3335" width="10.5703125" style="1435" customWidth="1"/>
    <col min="3336" max="3337" width="9.7109375" style="1435" customWidth="1"/>
    <col min="3338" max="3338" width="11.28515625" style="1435" bestFit="1" customWidth="1"/>
    <col min="3339" max="3339" width="20.85546875" style="1435" customWidth="1"/>
    <col min="3340" max="3340" width="14.28515625" style="1435" customWidth="1"/>
    <col min="3341" max="3341" width="10.140625" style="1435" bestFit="1" customWidth="1"/>
    <col min="3342" max="3342" width="14.85546875" style="1435" customWidth="1"/>
    <col min="3343" max="3582" width="9.140625" style="1435"/>
    <col min="3583" max="3583" width="24.7109375" style="1435" customWidth="1"/>
    <col min="3584" max="3584" width="10.7109375" style="1435" customWidth="1"/>
    <col min="3585" max="3585" width="9.7109375" style="1435" bestFit="1" customWidth="1"/>
    <col min="3586" max="3586" width="9.42578125" style="1435" customWidth="1"/>
    <col min="3587" max="3587" width="11.28515625" style="1435" customWidth="1"/>
    <col min="3588" max="3588" width="10.140625" style="1435" bestFit="1" customWidth="1"/>
    <col min="3589" max="3589" width="9.5703125" style="1435" customWidth="1"/>
    <col min="3590" max="3590" width="11.28515625" style="1435" customWidth="1"/>
    <col min="3591" max="3591" width="10.5703125" style="1435" customWidth="1"/>
    <col min="3592" max="3593" width="9.7109375" style="1435" customWidth="1"/>
    <col min="3594" max="3594" width="11.28515625" style="1435" bestFit="1" customWidth="1"/>
    <col min="3595" max="3595" width="20.85546875" style="1435" customWidth="1"/>
    <col min="3596" max="3596" width="14.28515625" style="1435" customWidth="1"/>
    <col min="3597" max="3597" width="10.140625" style="1435" bestFit="1" customWidth="1"/>
    <col min="3598" max="3598" width="14.85546875" style="1435" customWidth="1"/>
    <col min="3599" max="3838" width="9.140625" style="1435"/>
    <col min="3839" max="3839" width="24.7109375" style="1435" customWidth="1"/>
    <col min="3840" max="3840" width="10.7109375" style="1435" customWidth="1"/>
    <col min="3841" max="3841" width="9.7109375" style="1435" bestFit="1" customWidth="1"/>
    <col min="3842" max="3842" width="9.42578125" style="1435" customWidth="1"/>
    <col min="3843" max="3843" width="11.28515625" style="1435" customWidth="1"/>
    <col min="3844" max="3844" width="10.140625" style="1435" bestFit="1" customWidth="1"/>
    <col min="3845" max="3845" width="9.5703125" style="1435" customWidth="1"/>
    <col min="3846" max="3846" width="11.28515625" style="1435" customWidth="1"/>
    <col min="3847" max="3847" width="10.5703125" style="1435" customWidth="1"/>
    <col min="3848" max="3849" width="9.7109375" style="1435" customWidth="1"/>
    <col min="3850" max="3850" width="11.28515625" style="1435" bestFit="1" customWidth="1"/>
    <col min="3851" max="3851" width="20.85546875" style="1435" customWidth="1"/>
    <col min="3852" max="3852" width="14.28515625" style="1435" customWidth="1"/>
    <col min="3853" max="3853" width="10.140625" style="1435" bestFit="1" customWidth="1"/>
    <col min="3854" max="3854" width="14.85546875" style="1435" customWidth="1"/>
    <col min="3855" max="4094" width="9.140625" style="1435"/>
    <col min="4095" max="4095" width="24.7109375" style="1435" customWidth="1"/>
    <col min="4096" max="4096" width="10.7109375" style="1435" customWidth="1"/>
    <col min="4097" max="4097" width="9.7109375" style="1435" bestFit="1" customWidth="1"/>
    <col min="4098" max="4098" width="9.42578125" style="1435" customWidth="1"/>
    <col min="4099" max="4099" width="11.28515625" style="1435" customWidth="1"/>
    <col min="4100" max="4100" width="10.140625" style="1435" bestFit="1" customWidth="1"/>
    <col min="4101" max="4101" width="9.5703125" style="1435" customWidth="1"/>
    <col min="4102" max="4102" width="11.28515625" style="1435" customWidth="1"/>
    <col min="4103" max="4103" width="10.5703125" style="1435" customWidth="1"/>
    <col min="4104" max="4105" width="9.7109375" style="1435" customWidth="1"/>
    <col min="4106" max="4106" width="11.28515625" style="1435" bestFit="1" customWidth="1"/>
    <col min="4107" max="4107" width="20.85546875" style="1435" customWidth="1"/>
    <col min="4108" max="4108" width="14.28515625" style="1435" customWidth="1"/>
    <col min="4109" max="4109" width="10.140625" style="1435" bestFit="1" customWidth="1"/>
    <col min="4110" max="4110" width="14.85546875" style="1435" customWidth="1"/>
    <col min="4111" max="4350" width="9.140625" style="1435"/>
    <col min="4351" max="4351" width="24.7109375" style="1435" customWidth="1"/>
    <col min="4352" max="4352" width="10.7109375" style="1435" customWidth="1"/>
    <col min="4353" max="4353" width="9.7109375" style="1435" bestFit="1" customWidth="1"/>
    <col min="4354" max="4354" width="9.42578125" style="1435" customWidth="1"/>
    <col min="4355" max="4355" width="11.28515625" style="1435" customWidth="1"/>
    <col min="4356" max="4356" width="10.140625" style="1435" bestFit="1" customWidth="1"/>
    <col min="4357" max="4357" width="9.5703125" style="1435" customWidth="1"/>
    <col min="4358" max="4358" width="11.28515625" style="1435" customWidth="1"/>
    <col min="4359" max="4359" width="10.5703125" style="1435" customWidth="1"/>
    <col min="4360" max="4361" width="9.7109375" style="1435" customWidth="1"/>
    <col min="4362" max="4362" width="11.28515625" style="1435" bestFit="1" customWidth="1"/>
    <col min="4363" max="4363" width="20.85546875" style="1435" customWidth="1"/>
    <col min="4364" max="4364" width="14.28515625" style="1435" customWidth="1"/>
    <col min="4365" max="4365" width="10.140625" style="1435" bestFit="1" customWidth="1"/>
    <col min="4366" max="4366" width="14.85546875" style="1435" customWidth="1"/>
    <col min="4367" max="4606" width="9.140625" style="1435"/>
    <col min="4607" max="4607" width="24.7109375" style="1435" customWidth="1"/>
    <col min="4608" max="4608" width="10.7109375" style="1435" customWidth="1"/>
    <col min="4609" max="4609" width="9.7109375" style="1435" bestFit="1" customWidth="1"/>
    <col min="4610" max="4610" width="9.42578125" style="1435" customWidth="1"/>
    <col min="4611" max="4611" width="11.28515625" style="1435" customWidth="1"/>
    <col min="4612" max="4612" width="10.140625" style="1435" bestFit="1" customWidth="1"/>
    <col min="4613" max="4613" width="9.5703125" style="1435" customWidth="1"/>
    <col min="4614" max="4614" width="11.28515625" style="1435" customWidth="1"/>
    <col min="4615" max="4615" width="10.5703125" style="1435" customWidth="1"/>
    <col min="4616" max="4617" width="9.7109375" style="1435" customWidth="1"/>
    <col min="4618" max="4618" width="11.28515625" style="1435" bestFit="1" customWidth="1"/>
    <col min="4619" max="4619" width="20.85546875" style="1435" customWidth="1"/>
    <col min="4620" max="4620" width="14.28515625" style="1435" customWidth="1"/>
    <col min="4621" max="4621" width="10.140625" style="1435" bestFit="1" customWidth="1"/>
    <col min="4622" max="4622" width="14.85546875" style="1435" customWidth="1"/>
    <col min="4623" max="4862" width="9.140625" style="1435"/>
    <col min="4863" max="4863" width="24.7109375" style="1435" customWidth="1"/>
    <col min="4864" max="4864" width="10.7109375" style="1435" customWidth="1"/>
    <col min="4865" max="4865" width="9.7109375" style="1435" bestFit="1" customWidth="1"/>
    <col min="4866" max="4866" width="9.42578125" style="1435" customWidth="1"/>
    <col min="4867" max="4867" width="11.28515625" style="1435" customWidth="1"/>
    <col min="4868" max="4868" width="10.140625" style="1435" bestFit="1" customWidth="1"/>
    <col min="4869" max="4869" width="9.5703125" style="1435" customWidth="1"/>
    <col min="4870" max="4870" width="11.28515625" style="1435" customWidth="1"/>
    <col min="4871" max="4871" width="10.5703125" style="1435" customWidth="1"/>
    <col min="4872" max="4873" width="9.7109375" style="1435" customWidth="1"/>
    <col min="4874" max="4874" width="11.28515625" style="1435" bestFit="1" customWidth="1"/>
    <col min="4875" max="4875" width="20.85546875" style="1435" customWidth="1"/>
    <col min="4876" max="4876" width="14.28515625" style="1435" customWidth="1"/>
    <col min="4877" max="4877" width="10.140625" style="1435" bestFit="1" customWidth="1"/>
    <col min="4878" max="4878" width="14.85546875" style="1435" customWidth="1"/>
    <col min="4879" max="5118" width="9.140625" style="1435"/>
    <col min="5119" max="5119" width="24.7109375" style="1435" customWidth="1"/>
    <col min="5120" max="5120" width="10.7109375" style="1435" customWidth="1"/>
    <col min="5121" max="5121" width="9.7109375" style="1435" bestFit="1" customWidth="1"/>
    <col min="5122" max="5122" width="9.42578125" style="1435" customWidth="1"/>
    <col min="5123" max="5123" width="11.28515625" style="1435" customWidth="1"/>
    <col min="5124" max="5124" width="10.140625" style="1435" bestFit="1" customWidth="1"/>
    <col min="5125" max="5125" width="9.5703125" style="1435" customWidth="1"/>
    <col min="5126" max="5126" width="11.28515625" style="1435" customWidth="1"/>
    <col min="5127" max="5127" width="10.5703125" style="1435" customWidth="1"/>
    <col min="5128" max="5129" width="9.7109375" style="1435" customWidth="1"/>
    <col min="5130" max="5130" width="11.28515625" style="1435" bestFit="1" customWidth="1"/>
    <col min="5131" max="5131" width="20.85546875" style="1435" customWidth="1"/>
    <col min="5132" max="5132" width="14.28515625" style="1435" customWidth="1"/>
    <col min="5133" max="5133" width="10.140625" style="1435" bestFit="1" customWidth="1"/>
    <col min="5134" max="5134" width="14.85546875" style="1435" customWidth="1"/>
    <col min="5135" max="5374" width="9.140625" style="1435"/>
    <col min="5375" max="5375" width="24.7109375" style="1435" customWidth="1"/>
    <col min="5376" max="5376" width="10.7109375" style="1435" customWidth="1"/>
    <col min="5377" max="5377" width="9.7109375" style="1435" bestFit="1" customWidth="1"/>
    <col min="5378" max="5378" width="9.42578125" style="1435" customWidth="1"/>
    <col min="5379" max="5379" width="11.28515625" style="1435" customWidth="1"/>
    <col min="5380" max="5380" width="10.140625" style="1435" bestFit="1" customWidth="1"/>
    <col min="5381" max="5381" width="9.5703125" style="1435" customWidth="1"/>
    <col min="5382" max="5382" width="11.28515625" style="1435" customWidth="1"/>
    <col min="5383" max="5383" width="10.5703125" style="1435" customWidth="1"/>
    <col min="5384" max="5385" width="9.7109375" style="1435" customWidth="1"/>
    <col min="5386" max="5386" width="11.28515625" style="1435" bestFit="1" customWidth="1"/>
    <col min="5387" max="5387" width="20.85546875" style="1435" customWidth="1"/>
    <col min="5388" max="5388" width="14.28515625" style="1435" customWidth="1"/>
    <col min="5389" max="5389" width="10.140625" style="1435" bestFit="1" customWidth="1"/>
    <col min="5390" max="5390" width="14.85546875" style="1435" customWidth="1"/>
    <col min="5391" max="5630" width="9.140625" style="1435"/>
    <col min="5631" max="5631" width="24.7109375" style="1435" customWidth="1"/>
    <col min="5632" max="5632" width="10.7109375" style="1435" customWidth="1"/>
    <col min="5633" max="5633" width="9.7109375" style="1435" bestFit="1" customWidth="1"/>
    <col min="5634" max="5634" width="9.42578125" style="1435" customWidth="1"/>
    <col min="5635" max="5635" width="11.28515625" style="1435" customWidth="1"/>
    <col min="5636" max="5636" width="10.140625" style="1435" bestFit="1" customWidth="1"/>
    <col min="5637" max="5637" width="9.5703125" style="1435" customWidth="1"/>
    <col min="5638" max="5638" width="11.28515625" style="1435" customWidth="1"/>
    <col min="5639" max="5639" width="10.5703125" style="1435" customWidth="1"/>
    <col min="5640" max="5641" width="9.7109375" style="1435" customWidth="1"/>
    <col min="5642" max="5642" width="11.28515625" style="1435" bestFit="1" customWidth="1"/>
    <col min="5643" max="5643" width="20.85546875" style="1435" customWidth="1"/>
    <col min="5644" max="5644" width="14.28515625" style="1435" customWidth="1"/>
    <col min="5645" max="5645" width="10.140625" style="1435" bestFit="1" customWidth="1"/>
    <col min="5646" max="5646" width="14.85546875" style="1435" customWidth="1"/>
    <col min="5647" max="5886" width="9.140625" style="1435"/>
    <col min="5887" max="5887" width="24.7109375" style="1435" customWidth="1"/>
    <col min="5888" max="5888" width="10.7109375" style="1435" customWidth="1"/>
    <col min="5889" max="5889" width="9.7109375" style="1435" bestFit="1" customWidth="1"/>
    <col min="5890" max="5890" width="9.42578125" style="1435" customWidth="1"/>
    <col min="5891" max="5891" width="11.28515625" style="1435" customWidth="1"/>
    <col min="5892" max="5892" width="10.140625" style="1435" bestFit="1" customWidth="1"/>
    <col min="5893" max="5893" width="9.5703125" style="1435" customWidth="1"/>
    <col min="5894" max="5894" width="11.28515625" style="1435" customWidth="1"/>
    <col min="5895" max="5895" width="10.5703125" style="1435" customWidth="1"/>
    <col min="5896" max="5897" width="9.7109375" style="1435" customWidth="1"/>
    <col min="5898" max="5898" width="11.28515625" style="1435" bestFit="1" customWidth="1"/>
    <col min="5899" max="5899" width="20.85546875" style="1435" customWidth="1"/>
    <col min="5900" max="5900" width="14.28515625" style="1435" customWidth="1"/>
    <col min="5901" max="5901" width="10.140625" style="1435" bestFit="1" customWidth="1"/>
    <col min="5902" max="5902" width="14.85546875" style="1435" customWidth="1"/>
    <col min="5903" max="6142" width="9.140625" style="1435"/>
    <col min="6143" max="6143" width="24.7109375" style="1435" customWidth="1"/>
    <col min="6144" max="6144" width="10.7109375" style="1435" customWidth="1"/>
    <col min="6145" max="6145" width="9.7109375" style="1435" bestFit="1" customWidth="1"/>
    <col min="6146" max="6146" width="9.42578125" style="1435" customWidth="1"/>
    <col min="6147" max="6147" width="11.28515625" style="1435" customWidth="1"/>
    <col min="6148" max="6148" width="10.140625" style="1435" bestFit="1" customWidth="1"/>
    <col min="6149" max="6149" width="9.5703125" style="1435" customWidth="1"/>
    <col min="6150" max="6150" width="11.28515625" style="1435" customWidth="1"/>
    <col min="6151" max="6151" width="10.5703125" style="1435" customWidth="1"/>
    <col min="6152" max="6153" width="9.7109375" style="1435" customWidth="1"/>
    <col min="6154" max="6154" width="11.28515625" style="1435" bestFit="1" customWidth="1"/>
    <col min="6155" max="6155" width="20.85546875" style="1435" customWidth="1"/>
    <col min="6156" max="6156" width="14.28515625" style="1435" customWidth="1"/>
    <col min="6157" max="6157" width="10.140625" style="1435" bestFit="1" customWidth="1"/>
    <col min="6158" max="6158" width="14.85546875" style="1435" customWidth="1"/>
    <col min="6159" max="6398" width="9.140625" style="1435"/>
    <col min="6399" max="6399" width="24.7109375" style="1435" customWidth="1"/>
    <col min="6400" max="6400" width="10.7109375" style="1435" customWidth="1"/>
    <col min="6401" max="6401" width="9.7109375" style="1435" bestFit="1" customWidth="1"/>
    <col min="6402" max="6402" width="9.42578125" style="1435" customWidth="1"/>
    <col min="6403" max="6403" width="11.28515625" style="1435" customWidth="1"/>
    <col min="6404" max="6404" width="10.140625" style="1435" bestFit="1" customWidth="1"/>
    <col min="6405" max="6405" width="9.5703125" style="1435" customWidth="1"/>
    <col min="6406" max="6406" width="11.28515625" style="1435" customWidth="1"/>
    <col min="6407" max="6407" width="10.5703125" style="1435" customWidth="1"/>
    <col min="6408" max="6409" width="9.7109375" style="1435" customWidth="1"/>
    <col min="6410" max="6410" width="11.28515625" style="1435" bestFit="1" customWidth="1"/>
    <col min="6411" max="6411" width="20.85546875" style="1435" customWidth="1"/>
    <col min="6412" max="6412" width="14.28515625" style="1435" customWidth="1"/>
    <col min="6413" max="6413" width="10.140625" style="1435" bestFit="1" customWidth="1"/>
    <col min="6414" max="6414" width="14.85546875" style="1435" customWidth="1"/>
    <col min="6415" max="6654" width="9.140625" style="1435"/>
    <col min="6655" max="6655" width="24.7109375" style="1435" customWidth="1"/>
    <col min="6656" max="6656" width="10.7109375" style="1435" customWidth="1"/>
    <col min="6657" max="6657" width="9.7109375" style="1435" bestFit="1" customWidth="1"/>
    <col min="6658" max="6658" width="9.42578125" style="1435" customWidth="1"/>
    <col min="6659" max="6659" width="11.28515625" style="1435" customWidth="1"/>
    <col min="6660" max="6660" width="10.140625" style="1435" bestFit="1" customWidth="1"/>
    <col min="6661" max="6661" width="9.5703125" style="1435" customWidth="1"/>
    <col min="6662" max="6662" width="11.28515625" style="1435" customWidth="1"/>
    <col min="6663" max="6663" width="10.5703125" style="1435" customWidth="1"/>
    <col min="6664" max="6665" width="9.7109375" style="1435" customWidth="1"/>
    <col min="6666" max="6666" width="11.28515625" style="1435" bestFit="1" customWidth="1"/>
    <col min="6667" max="6667" width="20.85546875" style="1435" customWidth="1"/>
    <col min="6668" max="6668" width="14.28515625" style="1435" customWidth="1"/>
    <col min="6669" max="6669" width="10.140625" style="1435" bestFit="1" customWidth="1"/>
    <col min="6670" max="6670" width="14.85546875" style="1435" customWidth="1"/>
    <col min="6671" max="6910" width="9.140625" style="1435"/>
    <col min="6911" max="6911" width="24.7109375" style="1435" customWidth="1"/>
    <col min="6912" max="6912" width="10.7109375" style="1435" customWidth="1"/>
    <col min="6913" max="6913" width="9.7109375" style="1435" bestFit="1" customWidth="1"/>
    <col min="6914" max="6914" width="9.42578125" style="1435" customWidth="1"/>
    <col min="6915" max="6915" width="11.28515625" style="1435" customWidth="1"/>
    <col min="6916" max="6916" width="10.140625" style="1435" bestFit="1" customWidth="1"/>
    <col min="6917" max="6917" width="9.5703125" style="1435" customWidth="1"/>
    <col min="6918" max="6918" width="11.28515625" style="1435" customWidth="1"/>
    <col min="6919" max="6919" width="10.5703125" style="1435" customWidth="1"/>
    <col min="6920" max="6921" width="9.7109375" style="1435" customWidth="1"/>
    <col min="6922" max="6922" width="11.28515625" style="1435" bestFit="1" customWidth="1"/>
    <col min="6923" max="6923" width="20.85546875" style="1435" customWidth="1"/>
    <col min="6924" max="6924" width="14.28515625" style="1435" customWidth="1"/>
    <col min="6925" max="6925" width="10.140625" style="1435" bestFit="1" customWidth="1"/>
    <col min="6926" max="6926" width="14.85546875" style="1435" customWidth="1"/>
    <col min="6927" max="7166" width="9.140625" style="1435"/>
    <col min="7167" max="7167" width="24.7109375" style="1435" customWidth="1"/>
    <col min="7168" max="7168" width="10.7109375" style="1435" customWidth="1"/>
    <col min="7169" max="7169" width="9.7109375" style="1435" bestFit="1" customWidth="1"/>
    <col min="7170" max="7170" width="9.42578125" style="1435" customWidth="1"/>
    <col min="7171" max="7171" width="11.28515625" style="1435" customWidth="1"/>
    <col min="7172" max="7172" width="10.140625" style="1435" bestFit="1" customWidth="1"/>
    <col min="7173" max="7173" width="9.5703125" style="1435" customWidth="1"/>
    <col min="7174" max="7174" width="11.28515625" style="1435" customWidth="1"/>
    <col min="7175" max="7175" width="10.5703125" style="1435" customWidth="1"/>
    <col min="7176" max="7177" width="9.7109375" style="1435" customWidth="1"/>
    <col min="7178" max="7178" width="11.28515625" style="1435" bestFit="1" customWidth="1"/>
    <col min="7179" max="7179" width="20.85546875" style="1435" customWidth="1"/>
    <col min="7180" max="7180" width="14.28515625" style="1435" customWidth="1"/>
    <col min="7181" max="7181" width="10.140625" style="1435" bestFit="1" customWidth="1"/>
    <col min="7182" max="7182" width="14.85546875" style="1435" customWidth="1"/>
    <col min="7183" max="7422" width="9.140625" style="1435"/>
    <col min="7423" max="7423" width="24.7109375" style="1435" customWidth="1"/>
    <col min="7424" max="7424" width="10.7109375" style="1435" customWidth="1"/>
    <col min="7425" max="7425" width="9.7109375" style="1435" bestFit="1" customWidth="1"/>
    <col min="7426" max="7426" width="9.42578125" style="1435" customWidth="1"/>
    <col min="7427" max="7427" width="11.28515625" style="1435" customWidth="1"/>
    <col min="7428" max="7428" width="10.140625" style="1435" bestFit="1" customWidth="1"/>
    <col min="7429" max="7429" width="9.5703125" style="1435" customWidth="1"/>
    <col min="7430" max="7430" width="11.28515625" style="1435" customWidth="1"/>
    <col min="7431" max="7431" width="10.5703125" style="1435" customWidth="1"/>
    <col min="7432" max="7433" width="9.7109375" style="1435" customWidth="1"/>
    <col min="7434" max="7434" width="11.28515625" style="1435" bestFit="1" customWidth="1"/>
    <col min="7435" max="7435" width="20.85546875" style="1435" customWidth="1"/>
    <col min="7436" max="7436" width="14.28515625" style="1435" customWidth="1"/>
    <col min="7437" max="7437" width="10.140625" style="1435" bestFit="1" customWidth="1"/>
    <col min="7438" max="7438" width="14.85546875" style="1435" customWidth="1"/>
    <col min="7439" max="7678" width="9.140625" style="1435"/>
    <col min="7679" max="7679" width="24.7109375" style="1435" customWidth="1"/>
    <col min="7680" max="7680" width="10.7109375" style="1435" customWidth="1"/>
    <col min="7681" max="7681" width="9.7109375" style="1435" bestFit="1" customWidth="1"/>
    <col min="7682" max="7682" width="9.42578125" style="1435" customWidth="1"/>
    <col min="7683" max="7683" width="11.28515625" style="1435" customWidth="1"/>
    <col min="7684" max="7684" width="10.140625" style="1435" bestFit="1" customWidth="1"/>
    <col min="7685" max="7685" width="9.5703125" style="1435" customWidth="1"/>
    <col min="7686" max="7686" width="11.28515625" style="1435" customWidth="1"/>
    <col min="7687" max="7687" width="10.5703125" style="1435" customWidth="1"/>
    <col min="7688" max="7689" width="9.7109375" style="1435" customWidth="1"/>
    <col min="7690" max="7690" width="11.28515625" style="1435" bestFit="1" customWidth="1"/>
    <col min="7691" max="7691" width="20.85546875" style="1435" customWidth="1"/>
    <col min="7692" max="7692" width="14.28515625" style="1435" customWidth="1"/>
    <col min="7693" max="7693" width="10.140625" style="1435" bestFit="1" customWidth="1"/>
    <col min="7694" max="7694" width="14.85546875" style="1435" customWidth="1"/>
    <col min="7695" max="7934" width="9.140625" style="1435"/>
    <col min="7935" max="7935" width="24.7109375" style="1435" customWidth="1"/>
    <col min="7936" max="7936" width="10.7109375" style="1435" customWidth="1"/>
    <col min="7937" max="7937" width="9.7109375" style="1435" bestFit="1" customWidth="1"/>
    <col min="7938" max="7938" width="9.42578125" style="1435" customWidth="1"/>
    <col min="7939" max="7939" width="11.28515625" style="1435" customWidth="1"/>
    <col min="7940" max="7940" width="10.140625" style="1435" bestFit="1" customWidth="1"/>
    <col min="7941" max="7941" width="9.5703125" style="1435" customWidth="1"/>
    <col min="7942" max="7942" width="11.28515625" style="1435" customWidth="1"/>
    <col min="7943" max="7943" width="10.5703125" style="1435" customWidth="1"/>
    <col min="7944" max="7945" width="9.7109375" style="1435" customWidth="1"/>
    <col min="7946" max="7946" width="11.28515625" style="1435" bestFit="1" customWidth="1"/>
    <col min="7947" max="7947" width="20.85546875" style="1435" customWidth="1"/>
    <col min="7948" max="7948" width="14.28515625" style="1435" customWidth="1"/>
    <col min="7949" max="7949" width="10.140625" style="1435" bestFit="1" customWidth="1"/>
    <col min="7950" max="7950" width="14.85546875" style="1435" customWidth="1"/>
    <col min="7951" max="8190" width="9.140625" style="1435"/>
    <col min="8191" max="8191" width="24.7109375" style="1435" customWidth="1"/>
    <col min="8192" max="8192" width="10.7109375" style="1435" customWidth="1"/>
    <col min="8193" max="8193" width="9.7109375" style="1435" bestFit="1" customWidth="1"/>
    <col min="8194" max="8194" width="9.42578125" style="1435" customWidth="1"/>
    <col min="8195" max="8195" width="11.28515625" style="1435" customWidth="1"/>
    <col min="8196" max="8196" width="10.140625" style="1435" bestFit="1" customWidth="1"/>
    <col min="8197" max="8197" width="9.5703125" style="1435" customWidth="1"/>
    <col min="8198" max="8198" width="11.28515625" style="1435" customWidth="1"/>
    <col min="8199" max="8199" width="10.5703125" style="1435" customWidth="1"/>
    <col min="8200" max="8201" width="9.7109375" style="1435" customWidth="1"/>
    <col min="8202" max="8202" width="11.28515625" style="1435" bestFit="1" customWidth="1"/>
    <col min="8203" max="8203" width="20.85546875" style="1435" customWidth="1"/>
    <col min="8204" max="8204" width="14.28515625" style="1435" customWidth="1"/>
    <col min="8205" max="8205" width="10.140625" style="1435" bestFit="1" customWidth="1"/>
    <col min="8206" max="8206" width="14.85546875" style="1435" customWidth="1"/>
    <col min="8207" max="8446" width="9.140625" style="1435"/>
    <col min="8447" max="8447" width="24.7109375" style="1435" customWidth="1"/>
    <col min="8448" max="8448" width="10.7109375" style="1435" customWidth="1"/>
    <col min="8449" max="8449" width="9.7109375" style="1435" bestFit="1" customWidth="1"/>
    <col min="8450" max="8450" width="9.42578125" style="1435" customWidth="1"/>
    <col min="8451" max="8451" width="11.28515625" style="1435" customWidth="1"/>
    <col min="8452" max="8452" width="10.140625" style="1435" bestFit="1" customWidth="1"/>
    <col min="8453" max="8453" width="9.5703125" style="1435" customWidth="1"/>
    <col min="8454" max="8454" width="11.28515625" style="1435" customWidth="1"/>
    <col min="8455" max="8455" width="10.5703125" style="1435" customWidth="1"/>
    <col min="8456" max="8457" width="9.7109375" style="1435" customWidth="1"/>
    <col min="8458" max="8458" width="11.28515625" style="1435" bestFit="1" customWidth="1"/>
    <col min="8459" max="8459" width="20.85546875" style="1435" customWidth="1"/>
    <col min="8460" max="8460" width="14.28515625" style="1435" customWidth="1"/>
    <col min="8461" max="8461" width="10.140625" style="1435" bestFit="1" customWidth="1"/>
    <col min="8462" max="8462" width="14.85546875" style="1435" customWidth="1"/>
    <col min="8463" max="8702" width="9.140625" style="1435"/>
    <col min="8703" max="8703" width="24.7109375" style="1435" customWidth="1"/>
    <col min="8704" max="8704" width="10.7109375" style="1435" customWidth="1"/>
    <col min="8705" max="8705" width="9.7109375" style="1435" bestFit="1" customWidth="1"/>
    <col min="8706" max="8706" width="9.42578125" style="1435" customWidth="1"/>
    <col min="8707" max="8707" width="11.28515625" style="1435" customWidth="1"/>
    <col min="8708" max="8708" width="10.140625" style="1435" bestFit="1" customWidth="1"/>
    <col min="8709" max="8709" width="9.5703125" style="1435" customWidth="1"/>
    <col min="8710" max="8710" width="11.28515625" style="1435" customWidth="1"/>
    <col min="8711" max="8711" width="10.5703125" style="1435" customWidth="1"/>
    <col min="8712" max="8713" width="9.7109375" style="1435" customWidth="1"/>
    <col min="8714" max="8714" width="11.28515625" style="1435" bestFit="1" customWidth="1"/>
    <col min="8715" max="8715" width="20.85546875" style="1435" customWidth="1"/>
    <col min="8716" max="8716" width="14.28515625" style="1435" customWidth="1"/>
    <col min="8717" max="8717" width="10.140625" style="1435" bestFit="1" customWidth="1"/>
    <col min="8718" max="8718" width="14.85546875" style="1435" customWidth="1"/>
    <col min="8719" max="8958" width="9.140625" style="1435"/>
    <col min="8959" max="8959" width="24.7109375" style="1435" customWidth="1"/>
    <col min="8960" max="8960" width="10.7109375" style="1435" customWidth="1"/>
    <col min="8961" max="8961" width="9.7109375" style="1435" bestFit="1" customWidth="1"/>
    <col min="8962" max="8962" width="9.42578125" style="1435" customWidth="1"/>
    <col min="8963" max="8963" width="11.28515625" style="1435" customWidth="1"/>
    <col min="8964" max="8964" width="10.140625" style="1435" bestFit="1" customWidth="1"/>
    <col min="8965" max="8965" width="9.5703125" style="1435" customWidth="1"/>
    <col min="8966" max="8966" width="11.28515625" style="1435" customWidth="1"/>
    <col min="8967" max="8967" width="10.5703125" style="1435" customWidth="1"/>
    <col min="8968" max="8969" width="9.7109375" style="1435" customWidth="1"/>
    <col min="8970" max="8970" width="11.28515625" style="1435" bestFit="1" customWidth="1"/>
    <col min="8971" max="8971" width="20.85546875" style="1435" customWidth="1"/>
    <col min="8972" max="8972" width="14.28515625" style="1435" customWidth="1"/>
    <col min="8973" max="8973" width="10.140625" style="1435" bestFit="1" customWidth="1"/>
    <col min="8974" max="8974" width="14.85546875" style="1435" customWidth="1"/>
    <col min="8975" max="9214" width="9.140625" style="1435"/>
    <col min="9215" max="9215" width="24.7109375" style="1435" customWidth="1"/>
    <col min="9216" max="9216" width="10.7109375" style="1435" customWidth="1"/>
    <col min="9217" max="9217" width="9.7109375" style="1435" bestFit="1" customWidth="1"/>
    <col min="9218" max="9218" width="9.42578125" style="1435" customWidth="1"/>
    <col min="9219" max="9219" width="11.28515625" style="1435" customWidth="1"/>
    <col min="9220" max="9220" width="10.140625" style="1435" bestFit="1" customWidth="1"/>
    <col min="9221" max="9221" width="9.5703125" style="1435" customWidth="1"/>
    <col min="9222" max="9222" width="11.28515625" style="1435" customWidth="1"/>
    <col min="9223" max="9223" width="10.5703125" style="1435" customWidth="1"/>
    <col min="9224" max="9225" width="9.7109375" style="1435" customWidth="1"/>
    <col min="9226" max="9226" width="11.28515625" style="1435" bestFit="1" customWidth="1"/>
    <col min="9227" max="9227" width="20.85546875" style="1435" customWidth="1"/>
    <col min="9228" max="9228" width="14.28515625" style="1435" customWidth="1"/>
    <col min="9229" max="9229" width="10.140625" style="1435" bestFit="1" customWidth="1"/>
    <col min="9230" max="9230" width="14.85546875" style="1435" customWidth="1"/>
    <col min="9231" max="9470" width="9.140625" style="1435"/>
    <col min="9471" max="9471" width="24.7109375" style="1435" customWidth="1"/>
    <col min="9472" max="9472" width="10.7109375" style="1435" customWidth="1"/>
    <col min="9473" max="9473" width="9.7109375" style="1435" bestFit="1" customWidth="1"/>
    <col min="9474" max="9474" width="9.42578125" style="1435" customWidth="1"/>
    <col min="9475" max="9475" width="11.28515625" style="1435" customWidth="1"/>
    <col min="9476" max="9476" width="10.140625" style="1435" bestFit="1" customWidth="1"/>
    <col min="9477" max="9477" width="9.5703125" style="1435" customWidth="1"/>
    <col min="9478" max="9478" width="11.28515625" style="1435" customWidth="1"/>
    <col min="9479" max="9479" width="10.5703125" style="1435" customWidth="1"/>
    <col min="9480" max="9481" width="9.7109375" style="1435" customWidth="1"/>
    <col min="9482" max="9482" width="11.28515625" style="1435" bestFit="1" customWidth="1"/>
    <col min="9483" max="9483" width="20.85546875" style="1435" customWidth="1"/>
    <col min="9484" max="9484" width="14.28515625" style="1435" customWidth="1"/>
    <col min="9485" max="9485" width="10.140625" style="1435" bestFit="1" customWidth="1"/>
    <col min="9486" max="9486" width="14.85546875" style="1435" customWidth="1"/>
    <col min="9487" max="9726" width="9.140625" style="1435"/>
    <col min="9727" max="9727" width="24.7109375" style="1435" customWidth="1"/>
    <col min="9728" max="9728" width="10.7109375" style="1435" customWidth="1"/>
    <col min="9729" max="9729" width="9.7109375" style="1435" bestFit="1" customWidth="1"/>
    <col min="9730" max="9730" width="9.42578125" style="1435" customWidth="1"/>
    <col min="9731" max="9731" width="11.28515625" style="1435" customWidth="1"/>
    <col min="9732" max="9732" width="10.140625" style="1435" bestFit="1" customWidth="1"/>
    <col min="9733" max="9733" width="9.5703125" style="1435" customWidth="1"/>
    <col min="9734" max="9734" width="11.28515625" style="1435" customWidth="1"/>
    <col min="9735" max="9735" width="10.5703125" style="1435" customWidth="1"/>
    <col min="9736" max="9737" width="9.7109375" style="1435" customWidth="1"/>
    <col min="9738" max="9738" width="11.28515625" style="1435" bestFit="1" customWidth="1"/>
    <col min="9739" max="9739" width="20.85546875" style="1435" customWidth="1"/>
    <col min="9740" max="9740" width="14.28515625" style="1435" customWidth="1"/>
    <col min="9741" max="9741" width="10.140625" style="1435" bestFit="1" customWidth="1"/>
    <col min="9742" max="9742" width="14.85546875" style="1435" customWidth="1"/>
    <col min="9743" max="9982" width="9.140625" style="1435"/>
    <col min="9983" max="9983" width="24.7109375" style="1435" customWidth="1"/>
    <col min="9984" max="9984" width="10.7109375" style="1435" customWidth="1"/>
    <col min="9985" max="9985" width="9.7109375" style="1435" bestFit="1" customWidth="1"/>
    <col min="9986" max="9986" width="9.42578125" style="1435" customWidth="1"/>
    <col min="9987" max="9987" width="11.28515625" style="1435" customWidth="1"/>
    <col min="9988" max="9988" width="10.140625" style="1435" bestFit="1" customWidth="1"/>
    <col min="9989" max="9989" width="9.5703125" style="1435" customWidth="1"/>
    <col min="9990" max="9990" width="11.28515625" style="1435" customWidth="1"/>
    <col min="9991" max="9991" width="10.5703125" style="1435" customWidth="1"/>
    <col min="9992" max="9993" width="9.7109375" style="1435" customWidth="1"/>
    <col min="9994" max="9994" width="11.28515625" style="1435" bestFit="1" customWidth="1"/>
    <col min="9995" max="9995" width="20.85546875" style="1435" customWidth="1"/>
    <col min="9996" max="9996" width="14.28515625" style="1435" customWidth="1"/>
    <col min="9997" max="9997" width="10.140625" style="1435" bestFit="1" customWidth="1"/>
    <col min="9998" max="9998" width="14.85546875" style="1435" customWidth="1"/>
    <col min="9999" max="10238" width="9.140625" style="1435"/>
    <col min="10239" max="10239" width="24.7109375" style="1435" customWidth="1"/>
    <col min="10240" max="10240" width="10.7109375" style="1435" customWidth="1"/>
    <col min="10241" max="10241" width="9.7109375" style="1435" bestFit="1" customWidth="1"/>
    <col min="10242" max="10242" width="9.42578125" style="1435" customWidth="1"/>
    <col min="10243" max="10243" width="11.28515625" style="1435" customWidth="1"/>
    <col min="10244" max="10244" width="10.140625" style="1435" bestFit="1" customWidth="1"/>
    <col min="10245" max="10245" width="9.5703125" style="1435" customWidth="1"/>
    <col min="10246" max="10246" width="11.28515625" style="1435" customWidth="1"/>
    <col min="10247" max="10247" width="10.5703125" style="1435" customWidth="1"/>
    <col min="10248" max="10249" width="9.7109375" style="1435" customWidth="1"/>
    <col min="10250" max="10250" width="11.28515625" style="1435" bestFit="1" customWidth="1"/>
    <col min="10251" max="10251" width="20.85546875" style="1435" customWidth="1"/>
    <col min="10252" max="10252" width="14.28515625" style="1435" customWidth="1"/>
    <col min="10253" max="10253" width="10.140625" style="1435" bestFit="1" customWidth="1"/>
    <col min="10254" max="10254" width="14.85546875" style="1435" customWidth="1"/>
    <col min="10255" max="10494" width="9.140625" style="1435"/>
    <col min="10495" max="10495" width="24.7109375" style="1435" customWidth="1"/>
    <col min="10496" max="10496" width="10.7109375" style="1435" customWidth="1"/>
    <col min="10497" max="10497" width="9.7109375" style="1435" bestFit="1" customWidth="1"/>
    <col min="10498" max="10498" width="9.42578125" style="1435" customWidth="1"/>
    <col min="10499" max="10499" width="11.28515625" style="1435" customWidth="1"/>
    <col min="10500" max="10500" width="10.140625" style="1435" bestFit="1" customWidth="1"/>
    <col min="10501" max="10501" width="9.5703125" style="1435" customWidth="1"/>
    <col min="10502" max="10502" width="11.28515625" style="1435" customWidth="1"/>
    <col min="10503" max="10503" width="10.5703125" style="1435" customWidth="1"/>
    <col min="10504" max="10505" width="9.7109375" style="1435" customWidth="1"/>
    <col min="10506" max="10506" width="11.28515625" style="1435" bestFit="1" customWidth="1"/>
    <col min="10507" max="10507" width="20.85546875" style="1435" customWidth="1"/>
    <col min="10508" max="10508" width="14.28515625" style="1435" customWidth="1"/>
    <col min="10509" max="10509" width="10.140625" style="1435" bestFit="1" customWidth="1"/>
    <col min="10510" max="10510" width="14.85546875" style="1435" customWidth="1"/>
    <col min="10511" max="10750" width="9.140625" style="1435"/>
    <col min="10751" max="10751" width="24.7109375" style="1435" customWidth="1"/>
    <col min="10752" max="10752" width="10.7109375" style="1435" customWidth="1"/>
    <col min="10753" max="10753" width="9.7109375" style="1435" bestFit="1" customWidth="1"/>
    <col min="10754" max="10754" width="9.42578125" style="1435" customWidth="1"/>
    <col min="10755" max="10755" width="11.28515625" style="1435" customWidth="1"/>
    <col min="10756" max="10756" width="10.140625" style="1435" bestFit="1" customWidth="1"/>
    <col min="10757" max="10757" width="9.5703125" style="1435" customWidth="1"/>
    <col min="10758" max="10758" width="11.28515625" style="1435" customWidth="1"/>
    <col min="10759" max="10759" width="10.5703125" style="1435" customWidth="1"/>
    <col min="10760" max="10761" width="9.7109375" style="1435" customWidth="1"/>
    <col min="10762" max="10762" width="11.28515625" style="1435" bestFit="1" customWidth="1"/>
    <col min="10763" max="10763" width="20.85546875" style="1435" customWidth="1"/>
    <col min="10764" max="10764" width="14.28515625" style="1435" customWidth="1"/>
    <col min="10765" max="10765" width="10.140625" style="1435" bestFit="1" customWidth="1"/>
    <col min="10766" max="10766" width="14.85546875" style="1435" customWidth="1"/>
    <col min="10767" max="11006" width="9.140625" style="1435"/>
    <col min="11007" max="11007" width="24.7109375" style="1435" customWidth="1"/>
    <col min="11008" max="11008" width="10.7109375" style="1435" customWidth="1"/>
    <col min="11009" max="11009" width="9.7109375" style="1435" bestFit="1" customWidth="1"/>
    <col min="11010" max="11010" width="9.42578125" style="1435" customWidth="1"/>
    <col min="11011" max="11011" width="11.28515625" style="1435" customWidth="1"/>
    <col min="11012" max="11012" width="10.140625" style="1435" bestFit="1" customWidth="1"/>
    <col min="11013" max="11013" width="9.5703125" style="1435" customWidth="1"/>
    <col min="11014" max="11014" width="11.28515625" style="1435" customWidth="1"/>
    <col min="11015" max="11015" width="10.5703125" style="1435" customWidth="1"/>
    <col min="11016" max="11017" width="9.7109375" style="1435" customWidth="1"/>
    <col min="11018" max="11018" width="11.28515625" style="1435" bestFit="1" customWidth="1"/>
    <col min="11019" max="11019" width="20.85546875" style="1435" customWidth="1"/>
    <col min="11020" max="11020" width="14.28515625" style="1435" customWidth="1"/>
    <col min="11021" max="11021" width="10.140625" style="1435" bestFit="1" customWidth="1"/>
    <col min="11022" max="11022" width="14.85546875" style="1435" customWidth="1"/>
    <col min="11023" max="11262" width="9.140625" style="1435"/>
    <col min="11263" max="11263" width="24.7109375" style="1435" customWidth="1"/>
    <col min="11264" max="11264" width="10.7109375" style="1435" customWidth="1"/>
    <col min="11265" max="11265" width="9.7109375" style="1435" bestFit="1" customWidth="1"/>
    <col min="11266" max="11266" width="9.42578125" style="1435" customWidth="1"/>
    <col min="11267" max="11267" width="11.28515625" style="1435" customWidth="1"/>
    <col min="11268" max="11268" width="10.140625" style="1435" bestFit="1" customWidth="1"/>
    <col min="11269" max="11269" width="9.5703125" style="1435" customWidth="1"/>
    <col min="11270" max="11270" width="11.28515625" style="1435" customWidth="1"/>
    <col min="11271" max="11271" width="10.5703125" style="1435" customWidth="1"/>
    <col min="11272" max="11273" width="9.7109375" style="1435" customWidth="1"/>
    <col min="11274" max="11274" width="11.28515625" style="1435" bestFit="1" customWidth="1"/>
    <col min="11275" max="11275" width="20.85546875" style="1435" customWidth="1"/>
    <col min="11276" max="11276" width="14.28515625" style="1435" customWidth="1"/>
    <col min="11277" max="11277" width="10.140625" style="1435" bestFit="1" customWidth="1"/>
    <col min="11278" max="11278" width="14.85546875" style="1435" customWidth="1"/>
    <col min="11279" max="11518" width="9.140625" style="1435"/>
    <col min="11519" max="11519" width="24.7109375" style="1435" customWidth="1"/>
    <col min="11520" max="11520" width="10.7109375" style="1435" customWidth="1"/>
    <col min="11521" max="11521" width="9.7109375" style="1435" bestFit="1" customWidth="1"/>
    <col min="11522" max="11522" width="9.42578125" style="1435" customWidth="1"/>
    <col min="11523" max="11523" width="11.28515625" style="1435" customWidth="1"/>
    <col min="11524" max="11524" width="10.140625" style="1435" bestFit="1" customWidth="1"/>
    <col min="11525" max="11525" width="9.5703125" style="1435" customWidth="1"/>
    <col min="11526" max="11526" width="11.28515625" style="1435" customWidth="1"/>
    <col min="11527" max="11527" width="10.5703125" style="1435" customWidth="1"/>
    <col min="11528" max="11529" width="9.7109375" style="1435" customWidth="1"/>
    <col min="11530" max="11530" width="11.28515625" style="1435" bestFit="1" customWidth="1"/>
    <col min="11531" max="11531" width="20.85546875" style="1435" customWidth="1"/>
    <col min="11532" max="11532" width="14.28515625" style="1435" customWidth="1"/>
    <col min="11533" max="11533" width="10.140625" style="1435" bestFit="1" customWidth="1"/>
    <col min="11534" max="11534" width="14.85546875" style="1435" customWidth="1"/>
    <col min="11535" max="11774" width="9.140625" style="1435"/>
    <col min="11775" max="11775" width="24.7109375" style="1435" customWidth="1"/>
    <col min="11776" max="11776" width="10.7109375" style="1435" customWidth="1"/>
    <col min="11777" max="11777" width="9.7109375" style="1435" bestFit="1" customWidth="1"/>
    <col min="11778" max="11778" width="9.42578125" style="1435" customWidth="1"/>
    <col min="11779" max="11779" width="11.28515625" style="1435" customWidth="1"/>
    <col min="11780" max="11780" width="10.140625" style="1435" bestFit="1" customWidth="1"/>
    <col min="11781" max="11781" width="9.5703125" style="1435" customWidth="1"/>
    <col min="11782" max="11782" width="11.28515625" style="1435" customWidth="1"/>
    <col min="11783" max="11783" width="10.5703125" style="1435" customWidth="1"/>
    <col min="11784" max="11785" width="9.7109375" style="1435" customWidth="1"/>
    <col min="11786" max="11786" width="11.28515625" style="1435" bestFit="1" customWidth="1"/>
    <col min="11787" max="11787" width="20.85546875" style="1435" customWidth="1"/>
    <col min="11788" max="11788" width="14.28515625" style="1435" customWidth="1"/>
    <col min="11789" max="11789" width="10.140625" style="1435" bestFit="1" customWidth="1"/>
    <col min="11790" max="11790" width="14.85546875" style="1435" customWidth="1"/>
    <col min="11791" max="12030" width="9.140625" style="1435"/>
    <col min="12031" max="12031" width="24.7109375" style="1435" customWidth="1"/>
    <col min="12032" max="12032" width="10.7109375" style="1435" customWidth="1"/>
    <col min="12033" max="12033" width="9.7109375" style="1435" bestFit="1" customWidth="1"/>
    <col min="12034" max="12034" width="9.42578125" style="1435" customWidth="1"/>
    <col min="12035" max="12035" width="11.28515625" style="1435" customWidth="1"/>
    <col min="12036" max="12036" width="10.140625" style="1435" bestFit="1" customWidth="1"/>
    <col min="12037" max="12037" width="9.5703125" style="1435" customWidth="1"/>
    <col min="12038" max="12038" width="11.28515625" style="1435" customWidth="1"/>
    <col min="12039" max="12039" width="10.5703125" style="1435" customWidth="1"/>
    <col min="12040" max="12041" width="9.7109375" style="1435" customWidth="1"/>
    <col min="12042" max="12042" width="11.28515625" style="1435" bestFit="1" customWidth="1"/>
    <col min="12043" max="12043" width="20.85546875" style="1435" customWidth="1"/>
    <col min="12044" max="12044" width="14.28515625" style="1435" customWidth="1"/>
    <col min="12045" max="12045" width="10.140625" style="1435" bestFit="1" customWidth="1"/>
    <col min="12046" max="12046" width="14.85546875" style="1435" customWidth="1"/>
    <col min="12047" max="12286" width="9.140625" style="1435"/>
    <col min="12287" max="12287" width="24.7109375" style="1435" customWidth="1"/>
    <col min="12288" max="12288" width="10.7109375" style="1435" customWidth="1"/>
    <col min="12289" max="12289" width="9.7109375" style="1435" bestFit="1" customWidth="1"/>
    <col min="12290" max="12290" width="9.42578125" style="1435" customWidth="1"/>
    <col min="12291" max="12291" width="11.28515625" style="1435" customWidth="1"/>
    <col min="12292" max="12292" width="10.140625" style="1435" bestFit="1" customWidth="1"/>
    <col min="12293" max="12293" width="9.5703125" style="1435" customWidth="1"/>
    <col min="12294" max="12294" width="11.28515625" style="1435" customWidth="1"/>
    <col min="12295" max="12295" width="10.5703125" style="1435" customWidth="1"/>
    <col min="12296" max="12297" width="9.7109375" style="1435" customWidth="1"/>
    <col min="12298" max="12298" width="11.28515625" style="1435" bestFit="1" customWidth="1"/>
    <col min="12299" max="12299" width="20.85546875" style="1435" customWidth="1"/>
    <col min="12300" max="12300" width="14.28515625" style="1435" customWidth="1"/>
    <col min="12301" max="12301" width="10.140625" style="1435" bestFit="1" customWidth="1"/>
    <col min="12302" max="12302" width="14.85546875" style="1435" customWidth="1"/>
    <col min="12303" max="12542" width="9.140625" style="1435"/>
    <col min="12543" max="12543" width="24.7109375" style="1435" customWidth="1"/>
    <col min="12544" max="12544" width="10.7109375" style="1435" customWidth="1"/>
    <col min="12545" max="12545" width="9.7109375" style="1435" bestFit="1" customWidth="1"/>
    <col min="12546" max="12546" width="9.42578125" style="1435" customWidth="1"/>
    <col min="12547" max="12547" width="11.28515625" style="1435" customWidth="1"/>
    <col min="12548" max="12548" width="10.140625" style="1435" bestFit="1" customWidth="1"/>
    <col min="12549" max="12549" width="9.5703125" style="1435" customWidth="1"/>
    <col min="12550" max="12550" width="11.28515625" style="1435" customWidth="1"/>
    <col min="12551" max="12551" width="10.5703125" style="1435" customWidth="1"/>
    <col min="12552" max="12553" width="9.7109375" style="1435" customWidth="1"/>
    <col min="12554" max="12554" width="11.28515625" style="1435" bestFit="1" customWidth="1"/>
    <col min="12555" max="12555" width="20.85546875" style="1435" customWidth="1"/>
    <col min="12556" max="12556" width="14.28515625" style="1435" customWidth="1"/>
    <col min="12557" max="12557" width="10.140625" style="1435" bestFit="1" customWidth="1"/>
    <col min="12558" max="12558" width="14.85546875" style="1435" customWidth="1"/>
    <col min="12559" max="12798" width="9.140625" style="1435"/>
    <col min="12799" max="12799" width="24.7109375" style="1435" customWidth="1"/>
    <col min="12800" max="12800" width="10.7109375" style="1435" customWidth="1"/>
    <col min="12801" max="12801" width="9.7109375" style="1435" bestFit="1" customWidth="1"/>
    <col min="12802" max="12802" width="9.42578125" style="1435" customWidth="1"/>
    <col min="12803" max="12803" width="11.28515625" style="1435" customWidth="1"/>
    <col min="12804" max="12804" width="10.140625" style="1435" bestFit="1" customWidth="1"/>
    <col min="12805" max="12805" width="9.5703125" style="1435" customWidth="1"/>
    <col min="12806" max="12806" width="11.28515625" style="1435" customWidth="1"/>
    <col min="12807" max="12807" width="10.5703125" style="1435" customWidth="1"/>
    <col min="12808" max="12809" width="9.7109375" style="1435" customWidth="1"/>
    <col min="12810" max="12810" width="11.28515625" style="1435" bestFit="1" customWidth="1"/>
    <col min="12811" max="12811" width="20.85546875" style="1435" customWidth="1"/>
    <col min="12812" max="12812" width="14.28515625" style="1435" customWidth="1"/>
    <col min="12813" max="12813" width="10.140625" style="1435" bestFit="1" customWidth="1"/>
    <col min="12814" max="12814" width="14.85546875" style="1435" customWidth="1"/>
    <col min="12815" max="13054" width="9.140625" style="1435"/>
    <col min="13055" max="13055" width="24.7109375" style="1435" customWidth="1"/>
    <col min="13056" max="13056" width="10.7109375" style="1435" customWidth="1"/>
    <col min="13057" max="13057" width="9.7109375" style="1435" bestFit="1" customWidth="1"/>
    <col min="13058" max="13058" width="9.42578125" style="1435" customWidth="1"/>
    <col min="13059" max="13059" width="11.28515625" style="1435" customWidth="1"/>
    <col min="13060" max="13060" width="10.140625" style="1435" bestFit="1" customWidth="1"/>
    <col min="13061" max="13061" width="9.5703125" style="1435" customWidth="1"/>
    <col min="13062" max="13062" width="11.28515625" style="1435" customWidth="1"/>
    <col min="13063" max="13063" width="10.5703125" style="1435" customWidth="1"/>
    <col min="13064" max="13065" width="9.7109375" style="1435" customWidth="1"/>
    <col min="13066" max="13066" width="11.28515625" style="1435" bestFit="1" customWidth="1"/>
    <col min="13067" max="13067" width="20.85546875" style="1435" customWidth="1"/>
    <col min="13068" max="13068" width="14.28515625" style="1435" customWidth="1"/>
    <col min="13069" max="13069" width="10.140625" style="1435" bestFit="1" customWidth="1"/>
    <col min="13070" max="13070" width="14.85546875" style="1435" customWidth="1"/>
    <col min="13071" max="13310" width="9.140625" style="1435"/>
    <col min="13311" max="13311" width="24.7109375" style="1435" customWidth="1"/>
    <col min="13312" max="13312" width="10.7109375" style="1435" customWidth="1"/>
    <col min="13313" max="13313" width="9.7109375" style="1435" bestFit="1" customWidth="1"/>
    <col min="13314" max="13314" width="9.42578125" style="1435" customWidth="1"/>
    <col min="13315" max="13315" width="11.28515625" style="1435" customWidth="1"/>
    <col min="13316" max="13316" width="10.140625" style="1435" bestFit="1" customWidth="1"/>
    <col min="13317" max="13317" width="9.5703125" style="1435" customWidth="1"/>
    <col min="13318" max="13318" width="11.28515625" style="1435" customWidth="1"/>
    <col min="13319" max="13319" width="10.5703125" style="1435" customWidth="1"/>
    <col min="13320" max="13321" width="9.7109375" style="1435" customWidth="1"/>
    <col min="13322" max="13322" width="11.28515625" style="1435" bestFit="1" customWidth="1"/>
    <col min="13323" max="13323" width="20.85546875" style="1435" customWidth="1"/>
    <col min="13324" max="13324" width="14.28515625" style="1435" customWidth="1"/>
    <col min="13325" max="13325" width="10.140625" style="1435" bestFit="1" customWidth="1"/>
    <col min="13326" max="13326" width="14.85546875" style="1435" customWidth="1"/>
    <col min="13327" max="13566" width="9.140625" style="1435"/>
    <col min="13567" max="13567" width="24.7109375" style="1435" customWidth="1"/>
    <col min="13568" max="13568" width="10.7109375" style="1435" customWidth="1"/>
    <col min="13569" max="13569" width="9.7109375" style="1435" bestFit="1" customWidth="1"/>
    <col min="13570" max="13570" width="9.42578125" style="1435" customWidth="1"/>
    <col min="13571" max="13571" width="11.28515625" style="1435" customWidth="1"/>
    <col min="13572" max="13572" width="10.140625" style="1435" bestFit="1" customWidth="1"/>
    <col min="13573" max="13573" width="9.5703125" style="1435" customWidth="1"/>
    <col min="13574" max="13574" width="11.28515625" style="1435" customWidth="1"/>
    <col min="13575" max="13575" width="10.5703125" style="1435" customWidth="1"/>
    <col min="13576" max="13577" width="9.7109375" style="1435" customWidth="1"/>
    <col min="13578" max="13578" width="11.28515625" style="1435" bestFit="1" customWidth="1"/>
    <col min="13579" max="13579" width="20.85546875" style="1435" customWidth="1"/>
    <col min="13580" max="13580" width="14.28515625" style="1435" customWidth="1"/>
    <col min="13581" max="13581" width="10.140625" style="1435" bestFit="1" customWidth="1"/>
    <col min="13582" max="13582" width="14.85546875" style="1435" customWidth="1"/>
    <col min="13583" max="13822" width="9.140625" style="1435"/>
    <col min="13823" max="13823" width="24.7109375" style="1435" customWidth="1"/>
    <col min="13824" max="13824" width="10.7109375" style="1435" customWidth="1"/>
    <col min="13825" max="13825" width="9.7109375" style="1435" bestFit="1" customWidth="1"/>
    <col min="13826" max="13826" width="9.42578125" style="1435" customWidth="1"/>
    <col min="13827" max="13827" width="11.28515625" style="1435" customWidth="1"/>
    <col min="13828" max="13828" width="10.140625" style="1435" bestFit="1" customWidth="1"/>
    <col min="13829" max="13829" width="9.5703125" style="1435" customWidth="1"/>
    <col min="13830" max="13830" width="11.28515625" style="1435" customWidth="1"/>
    <col min="13831" max="13831" width="10.5703125" style="1435" customWidth="1"/>
    <col min="13832" max="13833" width="9.7109375" style="1435" customWidth="1"/>
    <col min="13834" max="13834" width="11.28515625" style="1435" bestFit="1" customWidth="1"/>
    <col min="13835" max="13835" width="20.85546875" style="1435" customWidth="1"/>
    <col min="13836" max="13836" width="14.28515625" style="1435" customWidth="1"/>
    <col min="13837" max="13837" width="10.140625" style="1435" bestFit="1" customWidth="1"/>
    <col min="13838" max="13838" width="14.85546875" style="1435" customWidth="1"/>
    <col min="13839" max="14078" width="9.140625" style="1435"/>
    <col min="14079" max="14079" width="24.7109375" style="1435" customWidth="1"/>
    <col min="14080" max="14080" width="10.7109375" style="1435" customWidth="1"/>
    <col min="14081" max="14081" width="9.7109375" style="1435" bestFit="1" customWidth="1"/>
    <col min="14082" max="14082" width="9.42578125" style="1435" customWidth="1"/>
    <col min="14083" max="14083" width="11.28515625" style="1435" customWidth="1"/>
    <col min="14084" max="14084" width="10.140625" style="1435" bestFit="1" customWidth="1"/>
    <col min="14085" max="14085" width="9.5703125" style="1435" customWidth="1"/>
    <col min="14086" max="14086" width="11.28515625" style="1435" customWidth="1"/>
    <col min="14087" max="14087" width="10.5703125" style="1435" customWidth="1"/>
    <col min="14088" max="14089" width="9.7109375" style="1435" customWidth="1"/>
    <col min="14090" max="14090" width="11.28515625" style="1435" bestFit="1" customWidth="1"/>
    <col min="14091" max="14091" width="20.85546875" style="1435" customWidth="1"/>
    <col min="14092" max="14092" width="14.28515625" style="1435" customWidth="1"/>
    <col min="14093" max="14093" width="10.140625" style="1435" bestFit="1" customWidth="1"/>
    <col min="14094" max="14094" width="14.85546875" style="1435" customWidth="1"/>
    <col min="14095" max="14334" width="9.140625" style="1435"/>
    <col min="14335" max="14335" width="24.7109375" style="1435" customWidth="1"/>
    <col min="14336" max="14336" width="10.7109375" style="1435" customWidth="1"/>
    <col min="14337" max="14337" width="9.7109375" style="1435" bestFit="1" customWidth="1"/>
    <col min="14338" max="14338" width="9.42578125" style="1435" customWidth="1"/>
    <col min="14339" max="14339" width="11.28515625" style="1435" customWidth="1"/>
    <col min="14340" max="14340" width="10.140625" style="1435" bestFit="1" customWidth="1"/>
    <col min="14341" max="14341" width="9.5703125" style="1435" customWidth="1"/>
    <col min="14342" max="14342" width="11.28515625" style="1435" customWidth="1"/>
    <col min="14343" max="14343" width="10.5703125" style="1435" customWidth="1"/>
    <col min="14344" max="14345" width="9.7109375" style="1435" customWidth="1"/>
    <col min="14346" max="14346" width="11.28515625" style="1435" bestFit="1" customWidth="1"/>
    <col min="14347" max="14347" width="20.85546875" style="1435" customWidth="1"/>
    <col min="14348" max="14348" width="14.28515625" style="1435" customWidth="1"/>
    <col min="14349" max="14349" width="10.140625" style="1435" bestFit="1" customWidth="1"/>
    <col min="14350" max="14350" width="14.85546875" style="1435" customWidth="1"/>
    <col min="14351" max="14590" width="9.140625" style="1435"/>
    <col min="14591" max="14591" width="24.7109375" style="1435" customWidth="1"/>
    <col min="14592" max="14592" width="10.7109375" style="1435" customWidth="1"/>
    <col min="14593" max="14593" width="9.7109375" style="1435" bestFit="1" customWidth="1"/>
    <col min="14594" max="14594" width="9.42578125" style="1435" customWidth="1"/>
    <col min="14595" max="14595" width="11.28515625" style="1435" customWidth="1"/>
    <col min="14596" max="14596" width="10.140625" style="1435" bestFit="1" customWidth="1"/>
    <col min="14597" max="14597" width="9.5703125" style="1435" customWidth="1"/>
    <col min="14598" max="14598" width="11.28515625" style="1435" customWidth="1"/>
    <col min="14599" max="14599" width="10.5703125" style="1435" customWidth="1"/>
    <col min="14600" max="14601" width="9.7109375" style="1435" customWidth="1"/>
    <col min="14602" max="14602" width="11.28515625" style="1435" bestFit="1" customWidth="1"/>
    <col min="14603" max="14603" width="20.85546875" style="1435" customWidth="1"/>
    <col min="14604" max="14604" width="14.28515625" style="1435" customWidth="1"/>
    <col min="14605" max="14605" width="10.140625" style="1435" bestFit="1" customWidth="1"/>
    <col min="14606" max="14606" width="14.85546875" style="1435" customWidth="1"/>
    <col min="14607" max="14846" width="9.140625" style="1435"/>
    <col min="14847" max="14847" width="24.7109375" style="1435" customWidth="1"/>
    <col min="14848" max="14848" width="10.7109375" style="1435" customWidth="1"/>
    <col min="14849" max="14849" width="9.7109375" style="1435" bestFit="1" customWidth="1"/>
    <col min="14850" max="14850" width="9.42578125" style="1435" customWidth="1"/>
    <col min="14851" max="14851" width="11.28515625" style="1435" customWidth="1"/>
    <col min="14852" max="14852" width="10.140625" style="1435" bestFit="1" customWidth="1"/>
    <col min="14853" max="14853" width="9.5703125" style="1435" customWidth="1"/>
    <col min="14854" max="14854" width="11.28515625" style="1435" customWidth="1"/>
    <col min="14855" max="14855" width="10.5703125" style="1435" customWidth="1"/>
    <col min="14856" max="14857" width="9.7109375" style="1435" customWidth="1"/>
    <col min="14858" max="14858" width="11.28515625" style="1435" bestFit="1" customWidth="1"/>
    <col min="14859" max="14859" width="20.85546875" style="1435" customWidth="1"/>
    <col min="14860" max="14860" width="14.28515625" style="1435" customWidth="1"/>
    <col min="14861" max="14861" width="10.140625" style="1435" bestFit="1" customWidth="1"/>
    <col min="14862" max="14862" width="14.85546875" style="1435" customWidth="1"/>
    <col min="14863" max="15102" width="9.140625" style="1435"/>
    <col min="15103" max="15103" width="24.7109375" style="1435" customWidth="1"/>
    <col min="15104" max="15104" width="10.7109375" style="1435" customWidth="1"/>
    <col min="15105" max="15105" width="9.7109375" style="1435" bestFit="1" customWidth="1"/>
    <col min="15106" max="15106" width="9.42578125" style="1435" customWidth="1"/>
    <col min="15107" max="15107" width="11.28515625" style="1435" customWidth="1"/>
    <col min="15108" max="15108" width="10.140625" style="1435" bestFit="1" customWidth="1"/>
    <col min="15109" max="15109" width="9.5703125" style="1435" customWidth="1"/>
    <col min="15110" max="15110" width="11.28515625" style="1435" customWidth="1"/>
    <col min="15111" max="15111" width="10.5703125" style="1435" customWidth="1"/>
    <col min="15112" max="15113" width="9.7109375" style="1435" customWidth="1"/>
    <col min="15114" max="15114" width="11.28515625" style="1435" bestFit="1" customWidth="1"/>
    <col min="15115" max="15115" width="20.85546875" style="1435" customWidth="1"/>
    <col min="15116" max="15116" width="14.28515625" style="1435" customWidth="1"/>
    <col min="15117" max="15117" width="10.140625" style="1435" bestFit="1" customWidth="1"/>
    <col min="15118" max="15118" width="14.85546875" style="1435" customWidth="1"/>
    <col min="15119" max="15358" width="9.140625" style="1435"/>
    <col min="15359" max="15359" width="24.7109375" style="1435" customWidth="1"/>
    <col min="15360" max="15360" width="10.7109375" style="1435" customWidth="1"/>
    <col min="15361" max="15361" width="9.7109375" style="1435" bestFit="1" customWidth="1"/>
    <col min="15362" max="15362" width="9.42578125" style="1435" customWidth="1"/>
    <col min="15363" max="15363" width="11.28515625" style="1435" customWidth="1"/>
    <col min="15364" max="15364" width="10.140625" style="1435" bestFit="1" customWidth="1"/>
    <col min="15365" max="15365" width="9.5703125" style="1435" customWidth="1"/>
    <col min="15366" max="15366" width="11.28515625" style="1435" customWidth="1"/>
    <col min="15367" max="15367" width="10.5703125" style="1435" customWidth="1"/>
    <col min="15368" max="15369" width="9.7109375" style="1435" customWidth="1"/>
    <col min="15370" max="15370" width="11.28515625" style="1435" bestFit="1" customWidth="1"/>
    <col min="15371" max="15371" width="20.85546875" style="1435" customWidth="1"/>
    <col min="15372" max="15372" width="14.28515625" style="1435" customWidth="1"/>
    <col min="15373" max="15373" width="10.140625" style="1435" bestFit="1" customWidth="1"/>
    <col min="15374" max="15374" width="14.85546875" style="1435" customWidth="1"/>
    <col min="15375" max="15614" width="9.140625" style="1435"/>
    <col min="15615" max="15615" width="24.7109375" style="1435" customWidth="1"/>
    <col min="15616" max="15616" width="10.7109375" style="1435" customWidth="1"/>
    <col min="15617" max="15617" width="9.7109375" style="1435" bestFit="1" customWidth="1"/>
    <col min="15618" max="15618" width="9.42578125" style="1435" customWidth="1"/>
    <col min="15619" max="15619" width="11.28515625" style="1435" customWidth="1"/>
    <col min="15620" max="15620" width="10.140625" style="1435" bestFit="1" customWidth="1"/>
    <col min="15621" max="15621" width="9.5703125" style="1435" customWidth="1"/>
    <col min="15622" max="15622" width="11.28515625" style="1435" customWidth="1"/>
    <col min="15623" max="15623" width="10.5703125" style="1435" customWidth="1"/>
    <col min="15624" max="15625" width="9.7109375" style="1435" customWidth="1"/>
    <col min="15626" max="15626" width="11.28515625" style="1435" bestFit="1" customWidth="1"/>
    <col min="15627" max="15627" width="20.85546875" style="1435" customWidth="1"/>
    <col min="15628" max="15628" width="14.28515625" style="1435" customWidth="1"/>
    <col min="15629" max="15629" width="10.140625" style="1435" bestFit="1" customWidth="1"/>
    <col min="15630" max="15630" width="14.85546875" style="1435" customWidth="1"/>
    <col min="15631" max="15870" width="9.140625" style="1435"/>
    <col min="15871" max="15871" width="24.7109375" style="1435" customWidth="1"/>
    <col min="15872" max="15872" width="10.7109375" style="1435" customWidth="1"/>
    <col min="15873" max="15873" width="9.7109375" style="1435" bestFit="1" customWidth="1"/>
    <col min="15874" max="15874" width="9.42578125" style="1435" customWidth="1"/>
    <col min="15875" max="15875" width="11.28515625" style="1435" customWidth="1"/>
    <col min="15876" max="15876" width="10.140625" style="1435" bestFit="1" customWidth="1"/>
    <col min="15877" max="15877" width="9.5703125" style="1435" customWidth="1"/>
    <col min="15878" max="15878" width="11.28515625" style="1435" customWidth="1"/>
    <col min="15879" max="15879" width="10.5703125" style="1435" customWidth="1"/>
    <col min="15880" max="15881" width="9.7109375" style="1435" customWidth="1"/>
    <col min="15882" max="15882" width="11.28515625" style="1435" bestFit="1" customWidth="1"/>
    <col min="15883" max="15883" width="20.85546875" style="1435" customWidth="1"/>
    <col min="15884" max="15884" width="14.28515625" style="1435" customWidth="1"/>
    <col min="15885" max="15885" width="10.140625" style="1435" bestFit="1" customWidth="1"/>
    <col min="15886" max="15886" width="14.85546875" style="1435" customWidth="1"/>
    <col min="15887" max="16126" width="9.140625" style="1435"/>
    <col min="16127" max="16127" width="24.7109375" style="1435" customWidth="1"/>
    <col min="16128" max="16128" width="10.7109375" style="1435" customWidth="1"/>
    <col min="16129" max="16129" width="9.7109375" style="1435" bestFit="1" customWidth="1"/>
    <col min="16130" max="16130" width="9.42578125" style="1435" customWidth="1"/>
    <col min="16131" max="16131" width="11.28515625" style="1435" customWidth="1"/>
    <col min="16132" max="16132" width="10.140625" style="1435" bestFit="1" customWidth="1"/>
    <col min="16133" max="16133" width="9.5703125" style="1435" customWidth="1"/>
    <col min="16134" max="16134" width="11.28515625" style="1435" customWidth="1"/>
    <col min="16135" max="16135" width="10.5703125" style="1435" customWidth="1"/>
    <col min="16136" max="16137" width="9.7109375" style="1435" customWidth="1"/>
    <col min="16138" max="16138" width="11.28515625" style="1435" bestFit="1" customWidth="1"/>
    <col min="16139" max="16139" width="20.85546875" style="1435" customWidth="1"/>
    <col min="16140" max="16140" width="14.28515625" style="1435" customWidth="1"/>
    <col min="16141" max="16141" width="10.140625" style="1435" bestFit="1" customWidth="1"/>
    <col min="16142" max="16142" width="14.85546875" style="1435" customWidth="1"/>
    <col min="16143" max="16384" width="9.140625" style="1435"/>
  </cols>
  <sheetData>
    <row r="1" spans="1:14" x14ac:dyDescent="0.2">
      <c r="L1" s="1437" t="s">
        <v>1515</v>
      </c>
    </row>
    <row r="2" spans="1:14" ht="18" x14ac:dyDescent="0.25">
      <c r="A2" s="3325" t="s">
        <v>1516</v>
      </c>
      <c r="B2" s="3325"/>
      <c r="C2" s="3325"/>
      <c r="D2" s="3325"/>
      <c r="E2" s="3325"/>
      <c r="F2" s="3325"/>
      <c r="G2" s="3325"/>
      <c r="H2" s="3325"/>
      <c r="I2" s="3325"/>
      <c r="J2" s="3325"/>
      <c r="K2" s="3325"/>
      <c r="L2" s="1439"/>
    </row>
    <row r="3" spans="1:14" ht="15.75" customHeight="1" x14ac:dyDescent="0.25">
      <c r="A3" s="3326" t="s">
        <v>1517</v>
      </c>
      <c r="B3" s="3326"/>
      <c r="C3" s="3326"/>
      <c r="D3" s="3326"/>
      <c r="E3" s="3326"/>
      <c r="F3" s="3326"/>
      <c r="G3" s="3326"/>
      <c r="H3" s="3326"/>
      <c r="I3" s="3326"/>
      <c r="J3" s="3326"/>
      <c r="K3" s="3326"/>
      <c r="L3" s="1440"/>
    </row>
    <row r="4" spans="1:14" ht="12.75" customHeight="1" x14ac:dyDescent="0.25">
      <c r="A4" s="1441"/>
      <c r="B4" s="1441"/>
      <c r="C4" s="1441"/>
      <c r="D4" s="1441"/>
      <c r="E4" s="1441"/>
      <c r="F4" s="1441"/>
      <c r="G4" s="1441"/>
      <c r="H4" s="1441"/>
      <c r="I4" s="1441"/>
      <c r="J4" s="1442"/>
      <c r="K4" s="1441"/>
    </row>
    <row r="5" spans="1:14" ht="15.75" customHeight="1" x14ac:dyDescent="0.25">
      <c r="A5" s="3326" t="s">
        <v>1518</v>
      </c>
      <c r="B5" s="3326"/>
      <c r="C5" s="3326"/>
      <c r="D5" s="3326"/>
      <c r="E5" s="3326"/>
      <c r="F5" s="3326"/>
      <c r="G5" s="3326"/>
      <c r="H5" s="3326"/>
      <c r="I5" s="3326"/>
      <c r="J5" s="3326"/>
      <c r="K5" s="3326"/>
      <c r="L5" s="1440"/>
    </row>
    <row r="7" spans="1:14" x14ac:dyDescent="0.2">
      <c r="A7" s="3324" t="s">
        <v>1519</v>
      </c>
      <c r="B7" s="3324"/>
      <c r="C7" s="3324"/>
      <c r="D7" s="3324"/>
      <c r="E7" s="3324"/>
      <c r="F7" s="3324"/>
      <c r="G7" s="3324"/>
      <c r="H7" s="3324"/>
      <c r="I7" s="3324"/>
      <c r="J7" s="3324"/>
      <c r="K7" s="3324"/>
      <c r="L7" s="1443"/>
    </row>
    <row r="8" spans="1:14" x14ac:dyDescent="0.2">
      <c r="A8" s="1444"/>
      <c r="B8" s="1444"/>
      <c r="C8" s="1444"/>
      <c r="D8" s="1444"/>
      <c r="E8" s="1444"/>
      <c r="F8" s="1444"/>
      <c r="G8" s="1444"/>
      <c r="H8" s="1444"/>
      <c r="I8" s="1444"/>
      <c r="J8" s="1445"/>
      <c r="K8" s="1444"/>
      <c r="L8" s="1444"/>
    </row>
    <row r="9" spans="1:14" ht="13.5" thickBot="1" x14ac:dyDescent="0.25">
      <c r="J9" s="1446"/>
      <c r="L9" s="1447" t="s">
        <v>185</v>
      </c>
    </row>
    <row r="10" spans="1:14" s="1452" customFormat="1" x14ac:dyDescent="0.2">
      <c r="A10" s="3327">
        <v>2020</v>
      </c>
      <c r="B10" s="1448">
        <v>910</v>
      </c>
      <c r="C10" s="1449">
        <v>911</v>
      </c>
      <c r="D10" s="1449">
        <v>912</v>
      </c>
      <c r="E10" s="1449">
        <v>913</v>
      </c>
      <c r="F10" s="1449">
        <v>914</v>
      </c>
      <c r="G10" s="1449">
        <v>917</v>
      </c>
      <c r="H10" s="1449">
        <v>919</v>
      </c>
      <c r="I10" s="1449">
        <v>920</v>
      </c>
      <c r="J10" s="1450">
        <v>923</v>
      </c>
      <c r="K10" s="1449">
        <v>924</v>
      </c>
      <c r="L10" s="1451" t="s">
        <v>1520</v>
      </c>
    </row>
    <row r="11" spans="1:14" s="1459" customFormat="1" ht="34.5" customHeight="1" thickBot="1" x14ac:dyDescent="0.25">
      <c r="A11" s="3328"/>
      <c r="B11" s="1454" t="s">
        <v>1521</v>
      </c>
      <c r="C11" s="1455" t="s">
        <v>1522</v>
      </c>
      <c r="D11" s="1455" t="s">
        <v>1523</v>
      </c>
      <c r="E11" s="1455" t="s">
        <v>1524</v>
      </c>
      <c r="F11" s="1455" t="s">
        <v>1525</v>
      </c>
      <c r="G11" s="1455" t="s">
        <v>1526</v>
      </c>
      <c r="H11" s="1455" t="s">
        <v>1527</v>
      </c>
      <c r="I11" s="1455" t="s">
        <v>1528</v>
      </c>
      <c r="J11" s="1456" t="s">
        <v>1529</v>
      </c>
      <c r="K11" s="1455" t="s">
        <v>1530</v>
      </c>
      <c r="L11" s="1457" t="s">
        <v>1531</v>
      </c>
      <c r="M11" s="1458"/>
    </row>
    <row r="12" spans="1:14" s="1452" customFormat="1" x14ac:dyDescent="0.2">
      <c r="A12" s="1460" t="s">
        <v>1532</v>
      </c>
      <c r="B12" s="3176">
        <f>Hejtman!E10</f>
        <v>5700</v>
      </c>
      <c r="C12" s="3177"/>
      <c r="D12" s="3177"/>
      <c r="E12" s="3177"/>
      <c r="F12" s="3177">
        <f>Hejtman!E11</f>
        <v>16186.89</v>
      </c>
      <c r="G12" s="3177">
        <f>Hejtman!E12</f>
        <v>12700</v>
      </c>
      <c r="H12" s="3177"/>
      <c r="I12" s="3177"/>
      <c r="J12" s="3177"/>
      <c r="K12" s="3177"/>
      <c r="L12" s="1461">
        <f>SUM(B12:K12)</f>
        <v>34586.89</v>
      </c>
      <c r="M12" s="2713"/>
    </row>
    <row r="13" spans="1:14" s="1452" customFormat="1" x14ac:dyDescent="0.2">
      <c r="A13" s="1463" t="s">
        <v>1533</v>
      </c>
      <c r="B13" s="1464"/>
      <c r="C13" s="1465"/>
      <c r="D13" s="1465"/>
      <c r="E13" s="1465"/>
      <c r="F13" s="1465">
        <f>Rozvoj!E10</f>
        <v>7000.5</v>
      </c>
      <c r="G13" s="1465">
        <f>Rozvoj!E11</f>
        <v>11183</v>
      </c>
      <c r="H13" s="1465"/>
      <c r="I13" s="1465"/>
      <c r="J13" s="1465">
        <f>Rozvoj!E12</f>
        <v>7705</v>
      </c>
      <c r="K13" s="1465"/>
      <c r="L13" s="1466">
        <f t="shared" ref="L13:L25" si="0">SUM(B13:K13)</f>
        <v>25888.5</v>
      </c>
      <c r="N13" s="1462"/>
    </row>
    <row r="14" spans="1:14" s="1452" customFormat="1" x14ac:dyDescent="0.2">
      <c r="A14" s="1463" t="s">
        <v>1534</v>
      </c>
      <c r="B14" s="1464"/>
      <c r="C14" s="1465"/>
      <c r="D14" s="1465"/>
      <c r="E14" s="1465"/>
      <c r="F14" s="1465">
        <f>Ekonomika!E10</f>
        <v>11540</v>
      </c>
      <c r="G14" s="1465"/>
      <c r="H14" s="1465">
        <f>Ekonomika!E11</f>
        <v>52000</v>
      </c>
      <c r="I14" s="1465"/>
      <c r="J14" s="1465"/>
      <c r="K14" s="1465">
        <f>Ekonomika!E13</f>
        <v>14300</v>
      </c>
      <c r="L14" s="1466">
        <f>SUM(B14:K14)</f>
        <v>77840</v>
      </c>
      <c r="M14" s="1453"/>
      <c r="N14" s="1462"/>
    </row>
    <row r="15" spans="1:14" s="1452" customFormat="1" x14ac:dyDescent="0.2">
      <c r="A15" s="1994" t="s">
        <v>1535</v>
      </c>
      <c r="B15" s="1464"/>
      <c r="C15" s="1468"/>
      <c r="D15" s="1465">
        <f>OŠMTSV!E10</f>
        <v>4300</v>
      </c>
      <c r="E15" s="1464">
        <f>OŠMTSV!E11</f>
        <v>295627.49999999994</v>
      </c>
      <c r="F15" s="1464">
        <f>OŠMTSV!E12</f>
        <v>7590</v>
      </c>
      <c r="G15" s="1465">
        <f>OŠMTSV!E13</f>
        <v>14260</v>
      </c>
      <c r="H15" s="1465"/>
      <c r="I15" s="1465">
        <f>OŠMTSV!E14</f>
        <v>35200</v>
      </c>
      <c r="J15" s="1465">
        <f>OŠMTSV!E15</f>
        <v>1574.2</v>
      </c>
      <c r="K15" s="1465"/>
      <c r="L15" s="1469">
        <f>SUM(B15:K15)</f>
        <v>358551.69999999995</v>
      </c>
      <c r="N15" s="1462"/>
    </row>
    <row r="16" spans="1:14" s="1452" customFormat="1" x14ac:dyDescent="0.2">
      <c r="A16" s="1463" t="s">
        <v>1536</v>
      </c>
      <c r="B16" s="1464"/>
      <c r="C16" s="1468"/>
      <c r="D16" s="1465">
        <f>Sociální!E10</f>
        <v>5000</v>
      </c>
      <c r="E16" s="1464">
        <f>Sociální!E11</f>
        <v>144440.79999999999</v>
      </c>
      <c r="F16" s="1464">
        <f>Sociální!E12</f>
        <v>9755</v>
      </c>
      <c r="G16" s="1465">
        <f>Sociální!E13</f>
        <v>16905</v>
      </c>
      <c r="H16" s="1470"/>
      <c r="I16" s="1465">
        <f>Sociální!E14</f>
        <v>32077</v>
      </c>
      <c r="J16" s="1465">
        <f>Sociální!E15</f>
        <v>2488.4499999999998</v>
      </c>
      <c r="K16" s="1465"/>
      <c r="L16" s="1466">
        <f>SUM(B16:K16)</f>
        <v>210666.25</v>
      </c>
      <c r="N16" s="1462"/>
    </row>
    <row r="17" spans="1:14" s="1452" customFormat="1" x14ac:dyDescent="0.2">
      <c r="A17" s="1463" t="s">
        <v>1537</v>
      </c>
      <c r="B17" s="1464"/>
      <c r="C17" s="1468"/>
      <c r="D17" s="1465">
        <f>Doprava!E10</f>
        <v>6950</v>
      </c>
      <c r="E17" s="1464">
        <f>Doprava!E11</f>
        <v>324100</v>
      </c>
      <c r="F17" s="1464">
        <f>Doprava!E12</f>
        <v>731990.34000000008</v>
      </c>
      <c r="G17" s="1465">
        <f>Doprava!E13</f>
        <v>18200</v>
      </c>
      <c r="H17" s="1465"/>
      <c r="I17" s="1465">
        <f>Doprava!E14</f>
        <v>145300</v>
      </c>
      <c r="J17" s="1465">
        <f>Doprava!E15</f>
        <v>86481.63</v>
      </c>
      <c r="K17" s="1465"/>
      <c r="L17" s="1469">
        <f t="shared" si="0"/>
        <v>1313021.9700000002</v>
      </c>
      <c r="N17" s="1462"/>
    </row>
    <row r="18" spans="1:14" s="1452" customFormat="1" x14ac:dyDescent="0.2">
      <c r="A18" s="1463" t="s">
        <v>1538</v>
      </c>
      <c r="B18" s="1464"/>
      <c r="C18" s="1468"/>
      <c r="D18" s="1465">
        <f>Kultura!E10</f>
        <v>2900</v>
      </c>
      <c r="E18" s="1464">
        <f>Kultura!E11</f>
        <v>137480.00000000003</v>
      </c>
      <c r="F18" s="1464">
        <f>Kultura!E12</f>
        <v>11214</v>
      </c>
      <c r="G18" s="1465">
        <f>Kultura!E13</f>
        <v>18379.5</v>
      </c>
      <c r="H18" s="1465"/>
      <c r="I18" s="1465"/>
      <c r="J18" s="1465">
        <f>Kultura!E15</f>
        <v>11238.05</v>
      </c>
      <c r="K18" s="1465"/>
      <c r="L18" s="1466">
        <f>SUM(B18:K18)</f>
        <v>181211.55000000002</v>
      </c>
      <c r="N18" s="1462"/>
    </row>
    <row r="19" spans="1:14" s="1452" customFormat="1" x14ac:dyDescent="0.2">
      <c r="A19" s="1463" t="s">
        <v>1539</v>
      </c>
      <c r="B19" s="1464"/>
      <c r="C19" s="1468"/>
      <c r="D19" s="1465"/>
      <c r="E19" s="1464">
        <f>ŽP!E11</f>
        <v>6000</v>
      </c>
      <c r="F19" s="1464">
        <f>ŽP!E12</f>
        <v>8426.2000000000007</v>
      </c>
      <c r="G19" s="1465">
        <f>ŽP!E13</f>
        <v>6364.63</v>
      </c>
      <c r="H19" s="1465"/>
      <c r="I19" s="1465">
        <f>ŽP!E14</f>
        <v>2300</v>
      </c>
      <c r="J19" s="1465"/>
      <c r="K19" s="1465"/>
      <c r="L19" s="1469">
        <f t="shared" si="0"/>
        <v>23090.83</v>
      </c>
      <c r="N19" s="1462"/>
    </row>
    <row r="20" spans="1:14" s="1452" customFormat="1" x14ac:dyDescent="0.2">
      <c r="A20" s="1463" t="s">
        <v>1540</v>
      </c>
      <c r="B20" s="1464"/>
      <c r="C20" s="1468"/>
      <c r="D20" s="1465">
        <f>Zdravotnictví!E10</f>
        <v>33186</v>
      </c>
      <c r="E20" s="1464">
        <f>Zdravotnictví!E11</f>
        <v>216774</v>
      </c>
      <c r="F20" s="1464">
        <f>Zdravotnictví!E12</f>
        <v>6418.4</v>
      </c>
      <c r="G20" s="1465">
        <f>Zdravotnictví!E13</f>
        <v>44600</v>
      </c>
      <c r="H20" s="1465"/>
      <c r="I20" s="1465">
        <f>Zdravotnictví!E14</f>
        <v>82777.78</v>
      </c>
      <c r="J20" s="1465"/>
      <c r="K20" s="1465"/>
      <c r="L20" s="1469">
        <f t="shared" si="0"/>
        <v>383756.18000000005</v>
      </c>
      <c r="N20" s="1462"/>
    </row>
    <row r="21" spans="1:14" s="1452" customFormat="1" x14ac:dyDescent="0.2">
      <c r="A21" s="1463" t="s">
        <v>1541</v>
      </c>
      <c r="B21" s="1464"/>
      <c r="C21" s="1468"/>
      <c r="D21" s="1465"/>
      <c r="E21" s="1464"/>
      <c r="F21" s="1464">
        <f>Právní!E10</f>
        <v>4750</v>
      </c>
      <c r="G21" s="1465"/>
      <c r="H21" s="1465"/>
      <c r="I21" s="1465"/>
      <c r="J21" s="1465"/>
      <c r="K21" s="1465"/>
      <c r="L21" s="1469">
        <f t="shared" si="0"/>
        <v>4750</v>
      </c>
      <c r="N21" s="1462"/>
    </row>
    <row r="22" spans="1:14" s="1452" customFormat="1" x14ac:dyDescent="0.2">
      <c r="A22" s="1463" t="s">
        <v>1542</v>
      </c>
      <c r="B22" s="1464"/>
      <c r="C22" s="1465"/>
      <c r="D22" s="1465"/>
      <c r="E22" s="1465"/>
      <c r="F22" s="1465">
        <f>'Územní plán'!E10</f>
        <v>365</v>
      </c>
      <c r="G22" s="1465"/>
      <c r="H22" s="1465"/>
      <c r="I22" s="1465">
        <f>'Územní plán'!E11</f>
        <v>950</v>
      </c>
      <c r="J22" s="1465"/>
      <c r="K22" s="1465"/>
      <c r="L22" s="1469">
        <f t="shared" si="0"/>
        <v>1315</v>
      </c>
      <c r="N22" s="1462"/>
    </row>
    <row r="23" spans="1:14" s="1452" customFormat="1" x14ac:dyDescent="0.2">
      <c r="A23" s="1463" t="s">
        <v>1543</v>
      </c>
      <c r="B23" s="1464"/>
      <c r="C23" s="1465"/>
      <c r="D23" s="1465"/>
      <c r="E23" s="1465"/>
      <c r="F23" s="1465">
        <f>Informatika!E10</f>
        <v>40786.910000000003</v>
      </c>
      <c r="G23" s="1465"/>
      <c r="H23" s="1465"/>
      <c r="I23" s="1465">
        <f>Informatika!E12</f>
        <v>9325.76</v>
      </c>
      <c r="J23" s="1465"/>
      <c r="K23" s="1465"/>
      <c r="L23" s="1469">
        <f t="shared" si="0"/>
        <v>50112.670000000006</v>
      </c>
      <c r="N23" s="1462"/>
    </row>
    <row r="24" spans="1:14" s="1452" customFormat="1" x14ac:dyDescent="0.2">
      <c r="A24" s="1463" t="s">
        <v>1544</v>
      </c>
      <c r="B24" s="1464"/>
      <c r="C24" s="1465"/>
      <c r="D24" s="1465"/>
      <c r="E24" s="1465"/>
      <c r="F24" s="1465">
        <f>OISNM!E10</f>
        <v>7600</v>
      </c>
      <c r="G24" s="1465"/>
      <c r="H24" s="1465"/>
      <c r="I24" s="1465">
        <f>OISNM!E11</f>
        <v>35825</v>
      </c>
      <c r="J24" s="1465">
        <f>OISNM!E12</f>
        <v>194820</v>
      </c>
      <c r="K24" s="1465"/>
      <c r="L24" s="1469">
        <f t="shared" si="0"/>
        <v>238245</v>
      </c>
      <c r="N24" s="2716"/>
    </row>
    <row r="25" spans="1:14" s="1452" customFormat="1" x14ac:dyDescent="0.2">
      <c r="A25" s="1994" t="s">
        <v>1545</v>
      </c>
      <c r="B25" s="1464">
        <f>Ředitel!E10</f>
        <v>33587.699999999997</v>
      </c>
      <c r="C25" s="1465">
        <f>Ředitel!E11</f>
        <v>331902.5</v>
      </c>
      <c r="D25" s="1465"/>
      <c r="E25" s="1465"/>
      <c r="F25" s="1465">
        <f>Ředitel!E12</f>
        <v>13010</v>
      </c>
      <c r="G25" s="1465"/>
      <c r="H25" s="1465"/>
      <c r="I25" s="1465">
        <f>Ředitel!E13</f>
        <v>20850</v>
      </c>
      <c r="J25" s="1465"/>
      <c r="K25" s="1465"/>
      <c r="L25" s="1469">
        <f t="shared" si="0"/>
        <v>399350.2</v>
      </c>
      <c r="M25" s="1471"/>
      <c r="N25" s="1462"/>
    </row>
    <row r="26" spans="1:14" s="1452" customFormat="1" ht="13.5" thickBot="1" x14ac:dyDescent="0.25">
      <c r="A26" s="1463" t="s">
        <v>1546</v>
      </c>
      <c r="B26" s="1472"/>
      <c r="C26" s="1473"/>
      <c r="D26" s="1473"/>
      <c r="E26" s="1473">
        <f>'Sekretar. ředitele'!E10</f>
        <v>11500</v>
      </c>
      <c r="F26" s="1473"/>
      <c r="G26" s="1473"/>
      <c r="H26" s="1473"/>
      <c r="I26" s="1473"/>
      <c r="J26" s="1473"/>
      <c r="K26" s="1473"/>
      <c r="L26" s="1474">
        <f>SUM(B26:K26)</f>
        <v>11500</v>
      </c>
      <c r="N26" s="1462"/>
    </row>
    <row r="27" spans="1:14" s="1452" customFormat="1" ht="18.75" customHeight="1" thickBot="1" x14ac:dyDescent="0.25">
      <c r="A27" s="3219" t="s">
        <v>1547</v>
      </c>
      <c r="B27" s="3220">
        <f>SUM(B12:B26)</f>
        <v>39287.699999999997</v>
      </c>
      <c r="C27" s="3220">
        <f t="shared" ref="C27:K27" si="1">SUM(C12:C26)</f>
        <v>331902.5</v>
      </c>
      <c r="D27" s="3220">
        <f>SUM(D12:D26)</f>
        <v>52336</v>
      </c>
      <c r="E27" s="3220">
        <f>SUM(E12:E26)</f>
        <v>1135922.2999999998</v>
      </c>
      <c r="F27" s="3220">
        <f>SUM(F12:F26)</f>
        <v>876633.24000000011</v>
      </c>
      <c r="G27" s="3220">
        <f t="shared" si="1"/>
        <v>142592.13</v>
      </c>
      <c r="H27" s="3220">
        <f t="shared" si="1"/>
        <v>52000</v>
      </c>
      <c r="I27" s="3220">
        <f t="shared" si="1"/>
        <v>364605.54000000004</v>
      </c>
      <c r="J27" s="3220">
        <f>SUM(J12:J26)</f>
        <v>304307.33</v>
      </c>
      <c r="K27" s="3220">
        <f t="shared" si="1"/>
        <v>14300</v>
      </c>
      <c r="L27" s="1475">
        <f>SUM(L12:L26)</f>
        <v>3313886.74</v>
      </c>
    </row>
    <row r="28" spans="1:14" s="1452" customFormat="1" x14ac:dyDescent="0.2">
      <c r="A28" s="1476"/>
      <c r="B28" s="1476"/>
      <c r="C28" s="1476"/>
      <c r="D28" s="1476"/>
      <c r="E28" s="1476"/>
      <c r="F28" s="1476"/>
      <c r="G28" s="1476"/>
      <c r="H28" s="1476"/>
      <c r="I28" s="1476"/>
      <c r="J28" s="1477"/>
      <c r="K28" s="1476"/>
      <c r="M28" s="1467"/>
      <c r="N28" s="1467"/>
    </row>
    <row r="29" spans="1:14" x14ac:dyDescent="0.2">
      <c r="A29" s="1479"/>
      <c r="B29" s="1479"/>
      <c r="C29" s="1479"/>
      <c r="D29" s="1479"/>
      <c r="E29" s="1479"/>
      <c r="F29" s="1479"/>
      <c r="G29" s="1479"/>
      <c r="H29" s="1479"/>
      <c r="I29" s="1479"/>
      <c r="J29" s="1480"/>
    </row>
    <row r="30" spans="1:14" x14ac:dyDescent="0.2">
      <c r="A30" s="1479"/>
      <c r="B30" s="1479"/>
      <c r="C30" s="1479"/>
      <c r="D30" s="1479"/>
      <c r="E30" s="1479"/>
      <c r="F30" s="1479"/>
      <c r="G30" s="1479"/>
      <c r="H30" s="1479"/>
      <c r="I30" s="1479"/>
      <c r="J30" s="1480"/>
    </row>
    <row r="31" spans="1:14" x14ac:dyDescent="0.2">
      <c r="A31" s="1479"/>
      <c r="B31" s="1479"/>
      <c r="C31" s="1479"/>
      <c r="D31" s="1479"/>
      <c r="E31" s="1479"/>
      <c r="F31" s="1479"/>
      <c r="G31" s="1479"/>
      <c r="H31" s="1479"/>
      <c r="I31" s="1479"/>
      <c r="J31" s="1480"/>
    </row>
    <row r="32" spans="1:14" x14ac:dyDescent="0.2">
      <c r="A32" s="1479"/>
      <c r="B32" s="1479"/>
      <c r="C32" s="1479"/>
      <c r="D32" s="1479"/>
      <c r="E32" s="1479"/>
      <c r="F32" s="1479"/>
      <c r="G32" s="1479"/>
      <c r="H32" s="1479"/>
      <c r="I32" s="1479"/>
      <c r="J32" s="1480"/>
    </row>
    <row r="33" spans="1:14" x14ac:dyDescent="0.2">
      <c r="A33" s="1479"/>
      <c r="B33" s="1479"/>
      <c r="C33" s="1479"/>
      <c r="D33" s="1479"/>
      <c r="E33" s="1479"/>
      <c r="F33" s="1479"/>
      <c r="G33" s="1479"/>
      <c r="H33" s="1479"/>
      <c r="I33" s="1479"/>
      <c r="J33" s="1480"/>
    </row>
    <row r="34" spans="1:14" x14ac:dyDescent="0.2">
      <c r="A34" s="1479"/>
      <c r="B34" s="1479"/>
      <c r="C34" s="1479"/>
      <c r="D34" s="1479"/>
      <c r="E34" s="1479"/>
      <c r="F34" s="1479"/>
      <c r="G34" s="1479"/>
      <c r="H34" s="1479"/>
      <c r="I34" s="1479"/>
      <c r="J34" s="1480"/>
    </row>
    <row r="35" spans="1:14" x14ac:dyDescent="0.2">
      <c r="A35" s="1479"/>
      <c r="B35" s="1479"/>
      <c r="C35" s="1479"/>
      <c r="D35" s="1479"/>
      <c r="E35" s="1479"/>
      <c r="F35" s="1479"/>
      <c r="G35" s="1479"/>
      <c r="H35" s="1479"/>
      <c r="I35" s="1479"/>
      <c r="J35" s="1480"/>
    </row>
    <row r="36" spans="1:14" x14ac:dyDescent="0.2">
      <c r="A36" s="1479"/>
      <c r="B36" s="1479"/>
      <c r="C36" s="1479"/>
      <c r="D36" s="1479"/>
      <c r="E36" s="1479"/>
      <c r="F36" s="1479"/>
      <c r="G36" s="1479"/>
      <c r="H36" s="1479"/>
      <c r="I36" s="1479"/>
      <c r="J36" s="1480"/>
      <c r="K36" s="1479"/>
    </row>
    <row r="37" spans="1:14" x14ac:dyDescent="0.2">
      <c r="A37" s="1479"/>
      <c r="B37" s="1479"/>
      <c r="C37" s="1479"/>
      <c r="D37" s="1479"/>
      <c r="E37" s="1479"/>
      <c r="F37" s="1479"/>
      <c r="G37" s="1479"/>
      <c r="H37" s="1479"/>
      <c r="I37" s="1479"/>
      <c r="J37" s="1480"/>
      <c r="K37" s="1479"/>
    </row>
    <row r="38" spans="1:14" x14ac:dyDescent="0.2">
      <c r="A38" s="1479"/>
      <c r="B38" s="1479"/>
      <c r="C38" s="1479"/>
      <c r="D38" s="1479"/>
      <c r="E38" s="1479"/>
      <c r="F38" s="1479"/>
      <c r="G38" s="1479"/>
      <c r="H38" s="1479"/>
      <c r="I38" s="1479"/>
      <c r="J38" s="1480"/>
      <c r="K38" s="1479"/>
    </row>
    <row r="39" spans="1:14" x14ac:dyDescent="0.2">
      <c r="A39" s="1479"/>
      <c r="B39" s="1479"/>
      <c r="C39" s="1479"/>
      <c r="D39" s="1479"/>
      <c r="E39" s="1479"/>
      <c r="F39" s="1479"/>
      <c r="G39" s="1479"/>
      <c r="H39" s="1479"/>
      <c r="I39" s="1479"/>
      <c r="J39" s="1480"/>
      <c r="K39" s="1479"/>
    </row>
    <row r="40" spans="1:14" x14ac:dyDescent="0.2">
      <c r="A40" s="1479"/>
      <c r="B40" s="1479"/>
      <c r="C40" s="1479"/>
      <c r="D40" s="1479"/>
      <c r="E40" s="1479"/>
      <c r="F40" s="1479"/>
      <c r="G40" s="1479"/>
      <c r="H40" s="1479"/>
      <c r="I40" s="1479"/>
      <c r="J40" s="1480"/>
      <c r="K40" s="1479"/>
    </row>
    <row r="41" spans="1:14" x14ac:dyDescent="0.2">
      <c r="A41" s="1479"/>
      <c r="B41" s="1479"/>
      <c r="C41" s="1479"/>
      <c r="D41" s="1479"/>
      <c r="E41" s="1479"/>
      <c r="F41" s="1479"/>
      <c r="G41" s="1479"/>
      <c r="H41" s="1479"/>
      <c r="I41" s="1479"/>
      <c r="J41" s="1480"/>
      <c r="K41" s="1479"/>
    </row>
    <row r="42" spans="1:14" x14ac:dyDescent="0.2">
      <c r="A42" s="1479"/>
      <c r="B42" s="1479"/>
      <c r="C42" s="1479"/>
      <c r="D42" s="1479"/>
      <c r="E42" s="1479"/>
      <c r="F42" s="1479"/>
      <c r="G42" s="1479"/>
      <c r="H42" s="1479"/>
      <c r="I42" s="1479"/>
      <c r="J42" s="1480"/>
      <c r="K42" s="1479"/>
      <c r="L42" s="1481" t="s">
        <v>1548</v>
      </c>
    </row>
    <row r="43" spans="1:14" x14ac:dyDescent="0.2">
      <c r="A43" s="1479"/>
      <c r="B43" s="1479"/>
      <c r="C43" s="1479"/>
      <c r="D43" s="1479"/>
      <c r="E43" s="1479"/>
      <c r="F43" s="1479"/>
      <c r="G43" s="1479"/>
      <c r="H43" s="1479"/>
      <c r="I43" s="1479"/>
    </row>
    <row r="44" spans="1:14" x14ac:dyDescent="0.2">
      <c r="A44" s="3324" t="s">
        <v>2280</v>
      </c>
      <c r="B44" s="3324"/>
      <c r="C44" s="3324"/>
      <c r="D44" s="3324"/>
      <c r="E44" s="3324"/>
      <c r="F44" s="3324"/>
      <c r="G44" s="3324"/>
      <c r="H44" s="3324"/>
      <c r="I44" s="3324"/>
      <c r="J44" s="1482"/>
      <c r="K44" s="1443"/>
      <c r="L44" s="1443"/>
    </row>
    <row r="45" spans="1:14" x14ac:dyDescent="0.2">
      <c r="A45" s="1444"/>
      <c r="B45" s="1444"/>
      <c r="C45" s="1444"/>
      <c r="D45" s="1444"/>
      <c r="E45" s="1444"/>
      <c r="F45" s="1444"/>
      <c r="G45" s="1444"/>
      <c r="H45" s="1444"/>
      <c r="I45" s="1444"/>
      <c r="J45" s="1445"/>
      <c r="K45" s="1444"/>
      <c r="L45" s="1444"/>
    </row>
    <row r="46" spans="1:14" ht="13.5" thickBot="1" x14ac:dyDescent="0.25">
      <c r="C46" s="2712"/>
      <c r="H46" s="1447"/>
      <c r="I46" s="1447" t="s">
        <v>185</v>
      </c>
    </row>
    <row r="47" spans="1:14" s="1452" customFormat="1" x14ac:dyDescent="0.2">
      <c r="A47" s="3318">
        <v>2020</v>
      </c>
      <c r="B47" s="1483">
        <v>925</v>
      </c>
      <c r="C47" s="1483">
        <v>926</v>
      </c>
      <c r="D47" s="1483">
        <v>931</v>
      </c>
      <c r="E47" s="1484">
        <v>932</v>
      </c>
      <c r="F47" s="1484">
        <v>934</v>
      </c>
      <c r="G47" s="1451" t="s">
        <v>1549</v>
      </c>
      <c r="H47" s="3221" t="s">
        <v>1549</v>
      </c>
      <c r="I47" s="1485" t="s">
        <v>1550</v>
      </c>
      <c r="J47" s="1467"/>
      <c r="L47" s="2715"/>
      <c r="M47" s="1467"/>
    </row>
    <row r="48" spans="1:14" s="1458" customFormat="1" ht="21" customHeight="1" thickBot="1" x14ac:dyDescent="0.25">
      <c r="A48" s="3319"/>
      <c r="B48" s="1454" t="s">
        <v>1551</v>
      </c>
      <c r="C48" s="1455" t="s">
        <v>1552</v>
      </c>
      <c r="D48" s="1455" t="s">
        <v>1553</v>
      </c>
      <c r="E48" s="1486" t="s">
        <v>1554</v>
      </c>
      <c r="F48" s="1486" t="s">
        <v>1555</v>
      </c>
      <c r="G48" s="1457" t="s">
        <v>1556</v>
      </c>
      <c r="H48" s="3222" t="s">
        <v>517</v>
      </c>
      <c r="I48" s="1487" t="s">
        <v>1557</v>
      </c>
      <c r="J48" s="1459"/>
      <c r="L48" s="2711"/>
      <c r="M48" s="1459"/>
      <c r="N48" s="1488"/>
    </row>
    <row r="49" spans="1:14" s="1452" customFormat="1" x14ac:dyDescent="0.2">
      <c r="A49" s="1460" t="s">
        <v>1532</v>
      </c>
      <c r="B49" s="1489"/>
      <c r="C49" s="3178">
        <f>Hejtman!E15</f>
        <v>14800</v>
      </c>
      <c r="D49" s="1490">
        <f>Hejtman!E14</f>
        <v>5000</v>
      </c>
      <c r="E49" s="1490"/>
      <c r="F49" s="1490"/>
      <c r="G49" s="1491">
        <f>SUM(B49:F49)</f>
        <v>19800</v>
      </c>
      <c r="H49" s="3223">
        <f>L12+G49</f>
        <v>54386.89</v>
      </c>
      <c r="I49" s="1492"/>
      <c r="J49" s="1493"/>
      <c r="K49" s="2714"/>
      <c r="N49" s="1478"/>
    </row>
    <row r="50" spans="1:14" s="1452" customFormat="1" x14ac:dyDescent="0.2">
      <c r="A50" s="1463" t="s">
        <v>1533</v>
      </c>
      <c r="B50" s="1494"/>
      <c r="C50" s="1495">
        <f>Rozvoj!E13</f>
        <v>31900</v>
      </c>
      <c r="D50" s="1495"/>
      <c r="E50" s="1495"/>
      <c r="F50" s="1495"/>
      <c r="G50" s="1491">
        <f t="shared" ref="G50:G62" si="2">SUM(B50:F50)</f>
        <v>31900</v>
      </c>
      <c r="H50" s="3223">
        <f t="shared" ref="H50:H62" si="3">L13+G50</f>
        <v>57788.5</v>
      </c>
      <c r="I50" s="1496"/>
      <c r="J50" s="1467"/>
      <c r="N50" s="1478"/>
    </row>
    <row r="51" spans="1:14" s="1452" customFormat="1" x14ac:dyDescent="0.2">
      <c r="A51" s="1463" t="s">
        <v>1534</v>
      </c>
      <c r="B51" s="1472"/>
      <c r="C51" s="1473"/>
      <c r="D51" s="1473"/>
      <c r="E51" s="1473"/>
      <c r="F51" s="1473"/>
      <c r="G51" s="1491">
        <f t="shared" si="2"/>
        <v>0</v>
      </c>
      <c r="H51" s="3223">
        <f t="shared" si="3"/>
        <v>77840</v>
      </c>
      <c r="I51" s="1497">
        <v>96875</v>
      </c>
      <c r="J51" s="1467"/>
      <c r="K51" s="1453"/>
      <c r="N51" s="1478"/>
    </row>
    <row r="52" spans="1:14" s="1452" customFormat="1" x14ac:dyDescent="0.2">
      <c r="A52" s="1994" t="s">
        <v>1535</v>
      </c>
      <c r="B52" s="1472"/>
      <c r="C52" s="1465">
        <f>OŠMTSV!E16</f>
        <v>23980</v>
      </c>
      <c r="D52" s="1472"/>
      <c r="E52" s="1472"/>
      <c r="F52" s="1473"/>
      <c r="G52" s="1491">
        <f t="shared" si="2"/>
        <v>23980</v>
      </c>
      <c r="H52" s="3223">
        <f t="shared" si="3"/>
        <v>382531.69999999995</v>
      </c>
      <c r="I52" s="1498" t="s">
        <v>1558</v>
      </c>
      <c r="J52" s="1467"/>
      <c r="N52" s="1478"/>
    </row>
    <row r="53" spans="1:14" s="1452" customFormat="1" x14ac:dyDescent="0.2">
      <c r="A53" s="1463" t="s">
        <v>1559</v>
      </c>
      <c r="B53" s="1464"/>
      <c r="C53" s="1465">
        <f>Sociální!E16</f>
        <v>1000</v>
      </c>
      <c r="D53" s="1464"/>
      <c r="E53" s="1464"/>
      <c r="F53" s="1465"/>
      <c r="G53" s="1491">
        <f t="shared" si="2"/>
        <v>1000</v>
      </c>
      <c r="H53" s="3223">
        <f t="shared" si="3"/>
        <v>211666.25</v>
      </c>
      <c r="I53" s="1496"/>
      <c r="J53" s="1467"/>
      <c r="N53" s="1478"/>
    </row>
    <row r="54" spans="1:14" s="1452" customFormat="1" x14ac:dyDescent="0.2">
      <c r="A54" s="1463" t="s">
        <v>1537</v>
      </c>
      <c r="B54" s="1464"/>
      <c r="C54" s="1465">
        <f>Doprava!E16</f>
        <v>6600</v>
      </c>
      <c r="D54" s="1464"/>
      <c r="E54" s="1464"/>
      <c r="F54" s="1465"/>
      <c r="G54" s="1491">
        <f t="shared" si="2"/>
        <v>6600</v>
      </c>
      <c r="H54" s="3223">
        <f t="shared" si="3"/>
        <v>1319621.9700000002</v>
      </c>
      <c r="I54" s="1496"/>
      <c r="J54" s="1467"/>
      <c r="N54" s="1478"/>
    </row>
    <row r="55" spans="1:14" s="1452" customFormat="1" x14ac:dyDescent="0.2">
      <c r="A55" s="1463" t="s">
        <v>1538</v>
      </c>
      <c r="B55" s="1464"/>
      <c r="C55" s="1465">
        <f>Kultura!E16</f>
        <v>15000</v>
      </c>
      <c r="D55" s="1464"/>
      <c r="E55" s="1464"/>
      <c r="F55" s="1465"/>
      <c r="G55" s="1491">
        <f t="shared" si="2"/>
        <v>15000</v>
      </c>
      <c r="H55" s="3223">
        <f t="shared" si="3"/>
        <v>196211.55000000002</v>
      </c>
      <c r="I55" s="1496"/>
      <c r="J55" s="1467"/>
      <c r="N55" s="1478"/>
    </row>
    <row r="56" spans="1:14" s="1452" customFormat="1" x14ac:dyDescent="0.2">
      <c r="A56" s="1463" t="s">
        <v>1539</v>
      </c>
      <c r="B56" s="1464"/>
      <c r="C56" s="1465">
        <f>ŽP!E16</f>
        <v>15320</v>
      </c>
      <c r="D56" s="1464"/>
      <c r="E56" s="1464">
        <f>ŽP!E17</f>
        <v>18000</v>
      </c>
      <c r="F56" s="1465">
        <f>ŽP!E18</f>
        <v>2000</v>
      </c>
      <c r="G56" s="1491">
        <f t="shared" si="2"/>
        <v>35320</v>
      </c>
      <c r="H56" s="3223">
        <f t="shared" si="3"/>
        <v>58410.83</v>
      </c>
      <c r="I56" s="1496"/>
      <c r="J56" s="1467"/>
      <c r="N56" s="1478"/>
    </row>
    <row r="57" spans="1:14" s="1452" customFormat="1" x14ac:dyDescent="0.2">
      <c r="A57" s="1463" t="s">
        <v>1540</v>
      </c>
      <c r="B57" s="1464"/>
      <c r="C57" s="1465">
        <f>Zdravotnictví!E15</f>
        <v>1900</v>
      </c>
      <c r="D57" s="1464"/>
      <c r="E57" s="1464"/>
      <c r="F57" s="1465"/>
      <c r="G57" s="1491">
        <f t="shared" si="2"/>
        <v>1900</v>
      </c>
      <c r="H57" s="3223">
        <f t="shared" si="3"/>
        <v>385656.18000000005</v>
      </c>
      <c r="I57" s="1496"/>
      <c r="J57" s="1467"/>
      <c r="N57" s="1478"/>
    </row>
    <row r="58" spans="1:14" s="1452" customFormat="1" x14ac:dyDescent="0.2">
      <c r="A58" s="1463" t="s">
        <v>1541</v>
      </c>
      <c r="B58" s="1464"/>
      <c r="C58" s="1465"/>
      <c r="D58" s="1464"/>
      <c r="E58" s="1464"/>
      <c r="F58" s="1465"/>
      <c r="G58" s="1491">
        <f t="shared" si="2"/>
        <v>0</v>
      </c>
      <c r="H58" s="3223">
        <f t="shared" si="3"/>
        <v>4750</v>
      </c>
      <c r="I58" s="1496"/>
      <c r="J58" s="1467"/>
      <c r="N58" s="1478"/>
    </row>
    <row r="59" spans="1:14" s="1452" customFormat="1" x14ac:dyDescent="0.2">
      <c r="A59" s="1463" t="s">
        <v>1542</v>
      </c>
      <c r="B59" s="1464"/>
      <c r="C59" s="1465"/>
      <c r="D59" s="1465"/>
      <c r="E59" s="1465"/>
      <c r="F59" s="1465"/>
      <c r="G59" s="1491">
        <f t="shared" si="2"/>
        <v>0</v>
      </c>
      <c r="H59" s="3223">
        <f t="shared" si="3"/>
        <v>1315</v>
      </c>
      <c r="I59" s="1496"/>
      <c r="J59" s="1467"/>
      <c r="N59" s="1478"/>
    </row>
    <row r="60" spans="1:14" s="1452" customFormat="1" x14ac:dyDescent="0.2">
      <c r="A60" s="1463" t="s">
        <v>1543</v>
      </c>
      <c r="B60" s="1464"/>
      <c r="C60" s="1465"/>
      <c r="D60" s="1465"/>
      <c r="E60" s="1465"/>
      <c r="F60" s="1465"/>
      <c r="G60" s="1491">
        <f t="shared" si="2"/>
        <v>0</v>
      </c>
      <c r="H60" s="3223">
        <f t="shared" si="3"/>
        <v>50112.670000000006</v>
      </c>
      <c r="I60" s="1496"/>
      <c r="J60" s="1467"/>
      <c r="N60" s="1478"/>
    </row>
    <row r="61" spans="1:14" s="1452" customFormat="1" x14ac:dyDescent="0.2">
      <c r="A61" s="1463" t="s">
        <v>1544</v>
      </c>
      <c r="B61" s="1464"/>
      <c r="C61" s="1465"/>
      <c r="D61" s="1465"/>
      <c r="E61" s="1465"/>
      <c r="F61" s="1465"/>
      <c r="G61" s="1491">
        <f t="shared" si="2"/>
        <v>0</v>
      </c>
      <c r="H61" s="3223">
        <f t="shared" si="3"/>
        <v>238245</v>
      </c>
      <c r="I61" s="1496"/>
      <c r="J61" s="1467"/>
      <c r="N61" s="1478"/>
    </row>
    <row r="62" spans="1:14" s="1452" customFormat="1" x14ac:dyDescent="0.2">
      <c r="A62" s="1994" t="s">
        <v>1545</v>
      </c>
      <c r="B62" s="1464">
        <f>Ředitel!E14</f>
        <v>8846.61</v>
      </c>
      <c r="C62" s="1465"/>
      <c r="D62" s="1465"/>
      <c r="E62" s="1465"/>
      <c r="F62" s="1465"/>
      <c r="G62" s="1469">
        <f t="shared" si="2"/>
        <v>8846.61</v>
      </c>
      <c r="H62" s="3224">
        <f t="shared" si="3"/>
        <v>408196.81</v>
      </c>
      <c r="I62" s="1496"/>
      <c r="J62" s="1467"/>
      <c r="N62" s="1478"/>
    </row>
    <row r="63" spans="1:14" s="1452" customFormat="1" ht="13.5" thickBot="1" x14ac:dyDescent="0.25">
      <c r="A63" s="1463" t="s">
        <v>1546</v>
      </c>
      <c r="B63" s="1472"/>
      <c r="C63" s="1473"/>
      <c r="D63" s="1473"/>
      <c r="E63" s="1473"/>
      <c r="F63" s="1473"/>
      <c r="G63" s="1469">
        <f>SUM(B63:F63)</f>
        <v>0</v>
      </c>
      <c r="H63" s="3224">
        <f>L26</f>
        <v>11500</v>
      </c>
      <c r="I63" s="1496"/>
      <c r="J63" s="1467"/>
      <c r="N63" s="1478"/>
    </row>
    <row r="64" spans="1:14" s="1452" customFormat="1" ht="18.75" customHeight="1" thickBot="1" x14ac:dyDescent="0.25">
      <c r="A64" s="3219" t="s">
        <v>1547</v>
      </c>
      <c r="B64" s="3220">
        <f>SUM(B49:B62)</f>
        <v>8846.61</v>
      </c>
      <c r="C64" s="3226">
        <f>SUM(C49:C63)</f>
        <v>110500</v>
      </c>
      <c r="D64" s="3226">
        <f>SUM(D49:D62)</f>
        <v>5000</v>
      </c>
      <c r="E64" s="3226">
        <f>SUM(E49:E62)</f>
        <v>18000</v>
      </c>
      <c r="F64" s="3226">
        <f>SUM(F49:F62)</f>
        <v>2000</v>
      </c>
      <c r="G64" s="1475">
        <f>SUM(B64:F64)</f>
        <v>144346.60999999999</v>
      </c>
      <c r="H64" s="3225">
        <f>SUM(H49:H63)</f>
        <v>3458233.35</v>
      </c>
      <c r="I64" s="1499">
        <f>SUM(I49:I62)</f>
        <v>96875</v>
      </c>
      <c r="J64" s="1467"/>
      <c r="N64" s="1478"/>
    </row>
    <row r="65" spans="1:14" x14ac:dyDescent="0.2">
      <c r="A65" s="1500"/>
      <c r="H65" s="1436"/>
      <c r="N65" s="1438"/>
    </row>
    <row r="66" spans="1:14" s="1438" customFormat="1" ht="11.25" x14ac:dyDescent="0.2">
      <c r="A66" s="1500"/>
      <c r="B66" s="1503"/>
      <c r="C66" s="1503"/>
      <c r="D66" s="1503"/>
      <c r="E66" s="1503"/>
      <c r="F66" s="1503"/>
      <c r="H66" s="1503"/>
      <c r="J66" s="1503"/>
      <c r="M66" s="1503"/>
    </row>
    <row r="67" spans="1:14" s="1438" customFormat="1" ht="11.25" x14ac:dyDescent="0.2">
      <c r="A67" s="1500"/>
      <c r="B67" s="1503"/>
      <c r="C67" s="1503"/>
      <c r="D67" s="1503"/>
      <c r="E67" s="1503"/>
      <c r="F67" s="1503"/>
      <c r="H67" s="1503"/>
      <c r="J67" s="1503"/>
      <c r="M67" s="1503"/>
    </row>
    <row r="68" spans="1:14" x14ac:dyDescent="0.2">
      <c r="A68" s="1501" t="s">
        <v>1560</v>
      </c>
      <c r="B68" s="1501"/>
      <c r="C68" s="1501"/>
      <c r="D68" s="1501"/>
      <c r="E68" s="1501"/>
      <c r="F68" s="1501"/>
    </row>
    <row r="69" spans="1:14" x14ac:dyDescent="0.2">
      <c r="A69" s="1502"/>
      <c r="B69" s="1502"/>
      <c r="C69" s="1502"/>
      <c r="D69" s="1502"/>
      <c r="E69" s="1502"/>
      <c r="F69" s="1502"/>
      <c r="G69" s="1436"/>
      <c r="H69" s="1436"/>
      <c r="M69" s="1503"/>
    </row>
    <row r="70" spans="1:14" x14ac:dyDescent="0.2">
      <c r="A70" s="1500"/>
      <c r="F70" s="1447"/>
      <c r="G70" s="3179"/>
      <c r="H70" s="3179" t="s">
        <v>165</v>
      </c>
      <c r="M70" s="1503"/>
    </row>
    <row r="71" spans="1:14" x14ac:dyDescent="0.2">
      <c r="A71" s="3316" t="s">
        <v>1561</v>
      </c>
      <c r="B71" s="3316"/>
      <c r="C71" s="3316"/>
      <c r="D71" s="3316"/>
      <c r="E71" s="3316"/>
      <c r="F71" s="3316"/>
      <c r="G71" s="3320">
        <v>3555108.35</v>
      </c>
      <c r="H71" s="3321"/>
    </row>
    <row r="72" spans="1:14" x14ac:dyDescent="0.2">
      <c r="A72" s="3316" t="s">
        <v>1562</v>
      </c>
      <c r="B72" s="3316"/>
      <c r="C72" s="3316"/>
      <c r="D72" s="3316"/>
      <c r="E72" s="3316"/>
      <c r="F72" s="3316"/>
      <c r="G72" s="3322">
        <f>H64*(-1)</f>
        <v>-3458233.35</v>
      </c>
      <c r="H72" s="3322"/>
      <c r="J72" s="1504"/>
    </row>
    <row r="73" spans="1:14" x14ac:dyDescent="0.2">
      <c r="A73" s="3316" t="s">
        <v>1563</v>
      </c>
      <c r="B73" s="3316"/>
      <c r="C73" s="3316"/>
      <c r="D73" s="3316"/>
      <c r="E73" s="3316"/>
      <c r="F73" s="3316"/>
      <c r="G73" s="3323">
        <f>G71+G72</f>
        <v>96875</v>
      </c>
      <c r="H73" s="3323"/>
      <c r="J73" s="1504"/>
    </row>
    <row r="74" spans="1:14" x14ac:dyDescent="0.2">
      <c r="A74" s="1505" t="s">
        <v>1564</v>
      </c>
      <c r="B74" s="1505"/>
      <c r="C74" s="1505"/>
      <c r="D74" s="1505"/>
      <c r="E74" s="1505"/>
      <c r="F74" s="1505"/>
      <c r="G74" s="3315">
        <v>-46875</v>
      </c>
      <c r="H74" s="3315"/>
      <c r="J74" s="1504"/>
    </row>
    <row r="75" spans="1:14" x14ac:dyDescent="0.2">
      <c r="A75" s="1505" t="s">
        <v>1565</v>
      </c>
      <c r="B75" s="1505"/>
      <c r="C75" s="1505"/>
      <c r="D75" s="1505"/>
      <c r="E75" s="1505"/>
      <c r="F75" s="1505"/>
      <c r="G75" s="3315">
        <v>-50000</v>
      </c>
      <c r="H75" s="3315"/>
      <c r="J75" s="1504"/>
    </row>
    <row r="76" spans="1:14" x14ac:dyDescent="0.2">
      <c r="A76" s="3316" t="s">
        <v>1566</v>
      </c>
      <c r="B76" s="3316"/>
      <c r="C76" s="3316"/>
      <c r="D76" s="3316"/>
      <c r="E76" s="3316"/>
      <c r="F76" s="3316"/>
      <c r="G76" s="3317">
        <f>G73+G74+G75</f>
        <v>0</v>
      </c>
      <c r="H76" s="3317"/>
      <c r="J76" s="1504"/>
      <c r="M76" s="1503"/>
    </row>
    <row r="77" spans="1:14" x14ac:dyDescent="0.2">
      <c r="F77" s="1506"/>
      <c r="G77" s="1436"/>
      <c r="H77" s="1436"/>
    </row>
    <row r="78" spans="1:14" x14ac:dyDescent="0.2">
      <c r="G78" s="1436"/>
      <c r="H78" s="1436"/>
    </row>
    <row r="79" spans="1:14" x14ac:dyDescent="0.2">
      <c r="G79" s="1436"/>
      <c r="H79" s="1436"/>
    </row>
    <row r="80" spans="1:14" x14ac:dyDescent="0.2">
      <c r="G80" s="1436"/>
      <c r="H80" s="1436"/>
    </row>
  </sheetData>
  <mergeCells count="17">
    <mergeCell ref="A44:I44"/>
    <mergeCell ref="A2:K2"/>
    <mergeCell ref="A3:K3"/>
    <mergeCell ref="A5:K5"/>
    <mergeCell ref="A7:K7"/>
    <mergeCell ref="A10:A11"/>
    <mergeCell ref="G74:H74"/>
    <mergeCell ref="G75:H75"/>
    <mergeCell ref="A76:F76"/>
    <mergeCell ref="G76:H76"/>
    <mergeCell ref="A47:A48"/>
    <mergeCell ref="A71:F71"/>
    <mergeCell ref="G71:H71"/>
    <mergeCell ref="A72:F72"/>
    <mergeCell ref="G72:H72"/>
    <mergeCell ref="A73:F73"/>
    <mergeCell ref="G73:H73"/>
  </mergeCells>
  <printOptions horizontalCentered="1"/>
  <pageMargins left="0.31496062992125984" right="0.31496062992125984" top="0.39370078740157483" bottom="0.19685039370078741" header="0.11811023622047245" footer="0.11811023622047245"/>
  <pageSetup paperSize="9" orientation="landscape" r:id="rId1"/>
  <ignoredErrors>
    <ignoredError sqref="G72:H78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V164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7109375" style="12" customWidth="1"/>
    <col min="2" max="2" width="3.5703125" style="13" customWidth="1"/>
    <col min="3" max="3" width="10" style="12" customWidth="1"/>
    <col min="4" max="4" width="49.28515625" style="12" customWidth="1"/>
    <col min="5" max="5" width="11" style="12" customWidth="1"/>
    <col min="6" max="6" width="12.140625" style="12" customWidth="1"/>
    <col min="7" max="7" width="15.5703125" style="12" customWidth="1"/>
    <col min="8" max="8" width="17.5703125" style="13" customWidth="1"/>
    <col min="9" max="9" width="9.140625" style="12"/>
    <col min="10" max="10" width="9.140625" style="109"/>
    <col min="11" max="11" width="9.42578125" style="109" bestFit="1" customWidth="1"/>
    <col min="12" max="12" width="26.140625" style="12" customWidth="1"/>
    <col min="13" max="13" width="36.5703125" style="370" customWidth="1"/>
    <col min="14" max="18" width="9.140625" style="370"/>
    <col min="19" max="16384" width="9.140625" style="12"/>
  </cols>
  <sheetData>
    <row r="1" spans="1:22" ht="18" customHeight="1" x14ac:dyDescent="0.25">
      <c r="A1" s="3282" t="s">
        <v>1516</v>
      </c>
      <c r="B1" s="3282"/>
      <c r="C1" s="3282"/>
      <c r="D1" s="3282"/>
      <c r="E1" s="3282"/>
      <c r="F1" s="3282"/>
      <c r="G1" s="3282"/>
      <c r="H1" s="829"/>
    </row>
    <row r="2" spans="1:22" ht="12.75" customHeight="1" x14ac:dyDescent="0.2">
      <c r="H2" s="769"/>
    </row>
    <row r="3" spans="1:22" s="1" customFormat="1" ht="15.75" x14ac:dyDescent="0.25">
      <c r="A3" s="3314" t="s">
        <v>516</v>
      </c>
      <c r="B3" s="3314"/>
      <c r="C3" s="3314"/>
      <c r="D3" s="3314"/>
      <c r="E3" s="3314"/>
      <c r="F3" s="3314"/>
      <c r="G3" s="3314"/>
      <c r="H3" s="653"/>
      <c r="I3" s="416"/>
      <c r="J3" s="683"/>
      <c r="K3" s="683"/>
      <c r="L3" s="416"/>
      <c r="M3" s="677"/>
      <c r="N3" s="677"/>
      <c r="O3" s="677"/>
      <c r="P3" s="677"/>
      <c r="Q3" s="677"/>
      <c r="R3" s="677"/>
      <c r="S3" s="416"/>
      <c r="T3" s="416"/>
      <c r="U3" s="416"/>
      <c r="V3" s="416"/>
    </row>
    <row r="4" spans="1:22" s="1" customFormat="1" ht="15.75" x14ac:dyDescent="0.25">
      <c r="B4" s="72"/>
      <c r="C4" s="72"/>
      <c r="D4" s="72"/>
      <c r="E4" s="72"/>
      <c r="F4" s="72"/>
      <c r="G4" s="72"/>
      <c r="H4" s="72"/>
      <c r="I4" s="416"/>
      <c r="J4" s="683"/>
      <c r="K4" s="683"/>
      <c r="L4" s="416"/>
      <c r="M4" s="677"/>
      <c r="N4" s="677"/>
      <c r="O4" s="677"/>
      <c r="P4" s="677"/>
      <c r="Q4" s="677"/>
      <c r="R4" s="677"/>
      <c r="S4" s="416"/>
      <c r="T4" s="416"/>
      <c r="U4" s="416"/>
      <c r="V4" s="416"/>
    </row>
    <row r="5" spans="1:22" s="4" customFormat="1" ht="15.75" customHeight="1" x14ac:dyDescent="0.2">
      <c r="B5" s="38"/>
      <c r="C5" s="3355" t="s">
        <v>1567</v>
      </c>
      <c r="D5" s="3355"/>
      <c r="E5" s="3355"/>
      <c r="F5" s="2133"/>
      <c r="G5" s="2133"/>
      <c r="H5" s="2133"/>
      <c r="I5" s="417"/>
      <c r="J5" s="684"/>
      <c r="K5" s="684"/>
      <c r="L5" s="417"/>
      <c r="M5" s="596"/>
      <c r="N5" s="596"/>
      <c r="O5" s="596"/>
      <c r="P5" s="596"/>
      <c r="Q5" s="596"/>
      <c r="R5" s="596"/>
      <c r="S5" s="417"/>
      <c r="T5" s="417"/>
      <c r="U5" s="417"/>
      <c r="V5" s="417"/>
    </row>
    <row r="6" spans="1:22" s="6" customFormat="1" ht="12" thickBot="1" x14ac:dyDescent="0.25">
      <c r="B6" s="5"/>
      <c r="C6" s="5"/>
      <c r="D6" s="5"/>
      <c r="E6" s="8" t="s">
        <v>165</v>
      </c>
      <c r="F6" s="742"/>
      <c r="I6" s="484"/>
      <c r="J6" s="484"/>
      <c r="L6" s="640"/>
      <c r="M6" s="640"/>
      <c r="N6" s="640"/>
      <c r="O6" s="640"/>
      <c r="P6" s="640"/>
      <c r="Q6" s="640"/>
    </row>
    <row r="7" spans="1:22" s="10" customFormat="1" ht="12.75" customHeight="1" x14ac:dyDescent="0.2">
      <c r="B7" s="3356"/>
      <c r="C7" s="3351" t="s">
        <v>0</v>
      </c>
      <c r="D7" s="3348" t="s">
        <v>1</v>
      </c>
      <c r="E7" s="3342" t="s">
        <v>1577</v>
      </c>
      <c r="F7" s="788"/>
      <c r="G7" s="640"/>
      <c r="H7" s="418"/>
      <c r="I7" s="484"/>
      <c r="J7" s="484"/>
      <c r="K7" s="6"/>
      <c r="L7" s="640"/>
      <c r="M7" s="640"/>
      <c r="N7" s="640"/>
      <c r="O7" s="640"/>
      <c r="P7" s="640"/>
      <c r="Q7" s="640"/>
      <c r="R7" s="6"/>
      <c r="S7" s="6"/>
      <c r="T7" s="6"/>
      <c r="U7" s="6"/>
    </row>
    <row r="8" spans="1:22" s="6" customFormat="1" ht="12.75" customHeight="1" thickBot="1" x14ac:dyDescent="0.25">
      <c r="B8" s="3356"/>
      <c r="C8" s="3352"/>
      <c r="D8" s="3350"/>
      <c r="E8" s="3343"/>
      <c r="F8" s="640"/>
      <c r="G8" s="640"/>
      <c r="I8" s="484"/>
      <c r="J8" s="484"/>
      <c r="L8" s="640"/>
      <c r="M8" s="640"/>
      <c r="N8" s="640"/>
      <c r="O8" s="640"/>
      <c r="P8" s="640"/>
      <c r="Q8" s="640"/>
    </row>
    <row r="9" spans="1:22" s="6" customFormat="1" ht="16.5" customHeight="1" thickBot="1" x14ac:dyDescent="0.25">
      <c r="B9" s="73"/>
      <c r="C9" s="63" t="s">
        <v>517</v>
      </c>
      <c r="D9" s="56" t="s">
        <v>518</v>
      </c>
      <c r="E9" s="58">
        <f>SUM(E10:E15)</f>
        <v>54386.89</v>
      </c>
      <c r="F9" s="640"/>
      <c r="G9" s="1513"/>
      <c r="I9" s="484"/>
      <c r="J9" s="484"/>
      <c r="L9" s="640"/>
      <c r="M9" s="640"/>
      <c r="N9" s="640"/>
      <c r="O9" s="640"/>
      <c r="P9" s="640"/>
      <c r="Q9" s="640"/>
    </row>
    <row r="10" spans="1:22" s="14" customFormat="1" ht="12.75" customHeight="1" x14ac:dyDescent="0.2">
      <c r="B10" s="71"/>
      <c r="C10" s="74" t="s">
        <v>519</v>
      </c>
      <c r="D10" s="30" t="s">
        <v>520</v>
      </c>
      <c r="E10" s="189">
        <f>F22</f>
        <v>5700</v>
      </c>
      <c r="G10" s="1513"/>
      <c r="I10" s="647"/>
      <c r="J10" s="676"/>
      <c r="K10" s="418"/>
      <c r="L10" s="640"/>
      <c r="M10" s="640"/>
      <c r="N10" s="640"/>
      <c r="O10" s="640"/>
      <c r="P10" s="640"/>
      <c r="Q10" s="640"/>
      <c r="R10" s="418"/>
      <c r="S10" s="418"/>
      <c r="T10" s="418"/>
      <c r="U10" s="418"/>
    </row>
    <row r="11" spans="1:22" s="14" customFormat="1" ht="12.75" customHeight="1" x14ac:dyDescent="0.2">
      <c r="B11" s="71"/>
      <c r="C11" s="75" t="s">
        <v>4</v>
      </c>
      <c r="D11" s="29" t="s">
        <v>9</v>
      </c>
      <c r="E11" s="188">
        <f>F46</f>
        <v>16186.89</v>
      </c>
      <c r="G11" s="1513"/>
      <c r="I11" s="647"/>
      <c r="J11" s="676"/>
      <c r="K11" s="418"/>
      <c r="L11" s="640"/>
      <c r="M11" s="640"/>
      <c r="N11" s="640"/>
      <c r="O11" s="640"/>
      <c r="P11" s="640"/>
      <c r="Q11" s="640"/>
      <c r="R11" s="418"/>
      <c r="S11" s="418"/>
      <c r="T11" s="418"/>
      <c r="U11" s="418"/>
    </row>
    <row r="12" spans="1:22" s="14" customFormat="1" ht="12.75" customHeight="1" x14ac:dyDescent="0.2">
      <c r="B12" s="71"/>
      <c r="C12" s="75" t="s">
        <v>5</v>
      </c>
      <c r="D12" s="29" t="s">
        <v>10</v>
      </c>
      <c r="E12" s="188">
        <f>F106</f>
        <v>12700</v>
      </c>
      <c r="G12" s="1513"/>
      <c r="I12" s="647"/>
      <c r="J12" s="676"/>
      <c r="K12" s="418"/>
      <c r="L12" s="640"/>
      <c r="M12" s="640"/>
      <c r="N12" s="640"/>
      <c r="O12" s="640"/>
      <c r="P12" s="640"/>
      <c r="Q12" s="640"/>
      <c r="R12" s="418"/>
      <c r="S12" s="418"/>
      <c r="T12" s="418"/>
      <c r="U12" s="418"/>
    </row>
    <row r="13" spans="1:22" s="14" customFormat="1" ht="12.75" customHeight="1" x14ac:dyDescent="0.2">
      <c r="B13" s="71"/>
      <c r="C13" s="77" t="s">
        <v>6</v>
      </c>
      <c r="D13" s="20" t="s">
        <v>12</v>
      </c>
      <c r="E13" s="190">
        <v>0</v>
      </c>
      <c r="G13" s="1513"/>
      <c r="I13" s="647"/>
      <c r="J13" s="676"/>
      <c r="K13" s="418"/>
      <c r="L13" s="640"/>
      <c r="M13" s="640"/>
      <c r="N13" s="640"/>
      <c r="O13" s="640"/>
      <c r="P13" s="640"/>
      <c r="Q13" s="640"/>
      <c r="R13" s="418"/>
      <c r="S13" s="418"/>
      <c r="T13" s="418"/>
      <c r="U13" s="418"/>
    </row>
    <row r="14" spans="1:22" s="14" customFormat="1" ht="12.75" customHeight="1" x14ac:dyDescent="0.2">
      <c r="B14" s="71"/>
      <c r="C14" s="77" t="s">
        <v>521</v>
      </c>
      <c r="D14" s="20" t="s">
        <v>522</v>
      </c>
      <c r="E14" s="190">
        <f>F154</f>
        <v>5000</v>
      </c>
      <c r="G14" s="1513"/>
      <c r="I14" s="647"/>
      <c r="J14" s="676"/>
      <c r="K14" s="418"/>
      <c r="L14" s="640"/>
      <c r="M14" s="640"/>
      <c r="N14" s="640"/>
      <c r="O14" s="640"/>
      <c r="P14" s="640"/>
      <c r="Q14" s="640"/>
      <c r="R14" s="418"/>
      <c r="S14" s="418"/>
      <c r="T14" s="418"/>
      <c r="U14" s="418"/>
    </row>
    <row r="15" spans="1:22" s="14" customFormat="1" ht="12.75" customHeight="1" thickBot="1" x14ac:dyDescent="0.25">
      <c r="B15" s="71"/>
      <c r="C15" s="78" t="s">
        <v>189</v>
      </c>
      <c r="D15" s="79" t="s">
        <v>213</v>
      </c>
      <c r="E15" s="471">
        <f>F142</f>
        <v>14800</v>
      </c>
      <c r="G15" s="1597"/>
      <c r="I15" s="647"/>
      <c r="J15" s="676"/>
      <c r="K15" s="418"/>
      <c r="L15" s="640"/>
      <c r="M15" s="640"/>
      <c r="N15" s="640"/>
      <c r="O15" s="640"/>
      <c r="P15" s="640"/>
      <c r="Q15" s="640"/>
      <c r="R15" s="418"/>
      <c r="S15" s="418"/>
      <c r="T15" s="418"/>
      <c r="U15" s="418"/>
    </row>
    <row r="16" spans="1:22" s="1" customFormat="1" ht="8.25" customHeight="1" x14ac:dyDescent="0.25">
      <c r="B16" s="3"/>
      <c r="C16" s="2"/>
      <c r="D16" s="2"/>
      <c r="E16" s="2"/>
      <c r="F16" s="764"/>
      <c r="H16" s="1598"/>
      <c r="I16" s="416"/>
      <c r="J16" s="683"/>
      <c r="K16" s="683"/>
      <c r="L16" s="416"/>
      <c r="M16" s="677"/>
      <c r="N16" s="677"/>
      <c r="O16" s="677"/>
      <c r="P16" s="677"/>
      <c r="Q16" s="677"/>
      <c r="R16" s="677"/>
      <c r="S16" s="416"/>
      <c r="T16" s="416"/>
      <c r="U16" s="416"/>
      <c r="V16" s="416"/>
    </row>
    <row r="17" spans="1:22" s="1" customFormat="1" ht="7.5" customHeight="1" x14ac:dyDescent="0.25">
      <c r="B17" s="3"/>
      <c r="C17" s="2"/>
      <c r="D17" s="2"/>
      <c r="E17" s="2"/>
      <c r="F17" s="764"/>
      <c r="G17" s="992"/>
      <c r="H17" s="650"/>
      <c r="I17" s="416"/>
      <c r="J17" s="683"/>
      <c r="K17" s="683"/>
      <c r="L17" s="416"/>
      <c r="M17" s="677"/>
      <c r="N17" s="677"/>
      <c r="O17" s="677"/>
      <c r="P17" s="677"/>
      <c r="Q17" s="677"/>
      <c r="R17" s="677"/>
      <c r="S17" s="416"/>
      <c r="T17" s="416"/>
      <c r="U17" s="416"/>
      <c r="V17" s="416"/>
    </row>
    <row r="18" spans="1:22" s="4" customFormat="1" ht="18.75" customHeight="1" x14ac:dyDescent="0.2">
      <c r="B18" s="110" t="s">
        <v>902</v>
      </c>
      <c r="C18" s="110"/>
      <c r="D18" s="110"/>
      <c r="E18" s="110"/>
      <c r="F18" s="110"/>
      <c r="G18" s="110"/>
      <c r="H18" s="2133"/>
      <c r="I18" s="417"/>
      <c r="J18" s="684"/>
      <c r="K18" s="684"/>
      <c r="L18" s="417"/>
      <c r="M18" s="596"/>
      <c r="N18" s="596"/>
      <c r="O18" s="596"/>
      <c r="P18" s="596"/>
      <c r="Q18" s="596"/>
      <c r="R18" s="596"/>
      <c r="S18" s="417"/>
      <c r="T18" s="417"/>
      <c r="U18" s="417"/>
      <c r="V18" s="417"/>
    </row>
    <row r="19" spans="1:22" s="6" customFormat="1" ht="12" thickBot="1" x14ac:dyDescent="0.25">
      <c r="B19" s="5"/>
      <c r="C19" s="5"/>
      <c r="D19" s="5"/>
      <c r="E19" s="8"/>
      <c r="F19" s="8"/>
      <c r="G19" s="8" t="s">
        <v>165</v>
      </c>
      <c r="H19" s="11"/>
      <c r="J19" s="484"/>
      <c r="K19" s="484"/>
      <c r="M19" s="640"/>
      <c r="N19" s="640"/>
      <c r="O19" s="640"/>
      <c r="P19" s="640"/>
      <c r="Q19" s="640"/>
      <c r="R19" s="640"/>
    </row>
    <row r="20" spans="1:22" s="10" customFormat="1" ht="16.5" customHeight="1" x14ac:dyDescent="0.2">
      <c r="A20" s="3332" t="s">
        <v>1453</v>
      </c>
      <c r="B20" s="3351" t="s">
        <v>171</v>
      </c>
      <c r="C20" s="3336" t="s">
        <v>523</v>
      </c>
      <c r="D20" s="3348" t="s">
        <v>524</v>
      </c>
      <c r="E20" s="3340" t="s">
        <v>1568</v>
      </c>
      <c r="F20" s="3342" t="s">
        <v>1454</v>
      </c>
      <c r="G20" s="3329" t="s">
        <v>186</v>
      </c>
      <c r="H20" s="418"/>
      <c r="I20" s="484"/>
      <c r="J20" s="484"/>
      <c r="K20" s="6"/>
      <c r="L20" s="640"/>
      <c r="M20" s="640"/>
      <c r="N20" s="640"/>
      <c r="O20" s="640"/>
      <c r="P20" s="640"/>
      <c r="Q20" s="640"/>
      <c r="R20" s="6"/>
      <c r="S20" s="6"/>
      <c r="T20" s="6"/>
      <c r="U20" s="6"/>
    </row>
    <row r="21" spans="1:22" s="6" customFormat="1" ht="20.25" customHeight="1" thickBot="1" x14ac:dyDescent="0.25">
      <c r="A21" s="3333"/>
      <c r="B21" s="3352"/>
      <c r="C21" s="3337"/>
      <c r="D21" s="3350"/>
      <c r="E21" s="3341"/>
      <c r="F21" s="3343"/>
      <c r="G21" s="3330"/>
      <c r="I21" s="484"/>
      <c r="J21" s="484"/>
      <c r="L21" s="640"/>
      <c r="M21" s="640"/>
      <c r="N21" s="640"/>
      <c r="O21" s="640"/>
      <c r="P21" s="640"/>
      <c r="Q21" s="640"/>
    </row>
    <row r="22" spans="1:22" s="6" customFormat="1" ht="12.75" customHeight="1" thickBot="1" x14ac:dyDescent="0.25">
      <c r="A22" s="58">
        <f>A23+A28</f>
        <v>5700</v>
      </c>
      <c r="B22" s="660" t="s">
        <v>172</v>
      </c>
      <c r="C22" s="65" t="s">
        <v>169</v>
      </c>
      <c r="D22" s="56" t="s">
        <v>174</v>
      </c>
      <c r="E22" s="54">
        <f>E23+E28</f>
        <v>5750</v>
      </c>
      <c r="F22" s="58">
        <f>F23+F28</f>
        <v>5700</v>
      </c>
      <c r="G22" s="1246" t="s">
        <v>167</v>
      </c>
      <c r="H22" s="484"/>
      <c r="I22" s="484"/>
      <c r="J22" s="484"/>
      <c r="L22" s="640"/>
      <c r="M22" s="640"/>
      <c r="N22" s="640"/>
      <c r="O22" s="640"/>
      <c r="P22" s="640"/>
      <c r="Q22" s="640"/>
    </row>
    <row r="23" spans="1:22" s="6" customFormat="1" ht="12.75" customHeight="1" x14ac:dyDescent="0.2">
      <c r="A23" s="76">
        <f>SUM(A24:A27)</f>
        <v>3720</v>
      </c>
      <c r="B23" s="661" t="s">
        <v>173</v>
      </c>
      <c r="C23" s="419" t="s">
        <v>167</v>
      </c>
      <c r="D23" s="804" t="s">
        <v>525</v>
      </c>
      <c r="E23" s="807">
        <f>SUM(E24:E27)</f>
        <v>3720</v>
      </c>
      <c r="F23" s="83">
        <f>SUM(F24:F27)</f>
        <v>3720</v>
      </c>
      <c r="G23" s="668"/>
      <c r="H23" s="484"/>
      <c r="I23" s="484"/>
      <c r="J23" s="484"/>
      <c r="L23" s="640"/>
      <c r="M23" s="640"/>
      <c r="N23" s="640"/>
      <c r="O23" s="640"/>
      <c r="P23" s="640"/>
      <c r="Q23" s="640"/>
    </row>
    <row r="24" spans="1:22" s="14" customFormat="1" ht="12.75" customHeight="1" x14ac:dyDescent="0.2">
      <c r="A24" s="778">
        <v>400</v>
      </c>
      <c r="B24" s="662" t="s">
        <v>173</v>
      </c>
      <c r="C24" s="420" t="s">
        <v>526</v>
      </c>
      <c r="D24" s="423" t="s">
        <v>527</v>
      </c>
      <c r="E24" s="808">
        <v>400</v>
      </c>
      <c r="F24" s="275">
        <v>400</v>
      </c>
      <c r="G24" s="669"/>
      <c r="H24" s="418"/>
      <c r="I24" s="675"/>
      <c r="J24" s="675"/>
      <c r="K24" s="418"/>
      <c r="L24" s="640"/>
      <c r="M24" s="640"/>
      <c r="N24" s="640"/>
      <c r="O24" s="640"/>
      <c r="P24" s="640"/>
      <c r="Q24" s="640"/>
      <c r="R24" s="418"/>
      <c r="S24" s="418"/>
      <c r="T24" s="418"/>
      <c r="U24" s="418"/>
    </row>
    <row r="25" spans="1:22" s="14" customFormat="1" ht="12.75" customHeight="1" x14ac:dyDescent="0.2">
      <c r="A25" s="779">
        <v>1740</v>
      </c>
      <c r="B25" s="663" t="s">
        <v>173</v>
      </c>
      <c r="C25" s="421" t="s">
        <v>526</v>
      </c>
      <c r="D25" s="805" t="s">
        <v>528</v>
      </c>
      <c r="E25" s="809">
        <v>1740</v>
      </c>
      <c r="F25" s="188">
        <v>1740</v>
      </c>
      <c r="G25" s="670"/>
      <c r="H25" s="418"/>
      <c r="I25" s="675"/>
      <c r="J25" s="675"/>
      <c r="K25" s="418"/>
      <c r="L25" s="640"/>
      <c r="M25" s="640"/>
      <c r="N25" s="640"/>
      <c r="O25" s="640"/>
      <c r="P25" s="640"/>
      <c r="Q25" s="640"/>
      <c r="R25" s="418"/>
      <c r="S25" s="418"/>
      <c r="T25" s="418"/>
      <c r="U25" s="418"/>
    </row>
    <row r="26" spans="1:22" s="14" customFormat="1" ht="12.75" customHeight="1" x14ac:dyDescent="0.2">
      <c r="A26" s="779">
        <v>1080</v>
      </c>
      <c r="B26" s="662" t="s">
        <v>173</v>
      </c>
      <c r="C26" s="420" t="s">
        <v>526</v>
      </c>
      <c r="D26" s="423" t="s">
        <v>529</v>
      </c>
      <c r="E26" s="809">
        <v>1080</v>
      </c>
      <c r="F26" s="188">
        <v>1080</v>
      </c>
      <c r="G26" s="669"/>
      <c r="H26" s="418"/>
      <c r="I26" s="675"/>
      <c r="J26" s="675"/>
      <c r="K26" s="418"/>
      <c r="L26" s="640"/>
      <c r="M26" s="640"/>
      <c r="N26" s="640"/>
      <c r="O26" s="640"/>
      <c r="P26" s="640"/>
      <c r="Q26" s="640"/>
      <c r="R26" s="418"/>
      <c r="S26" s="418"/>
      <c r="T26" s="418"/>
      <c r="U26" s="418"/>
    </row>
    <row r="27" spans="1:22" s="14" customFormat="1" ht="12.75" customHeight="1" x14ac:dyDescent="0.2">
      <c r="A27" s="780">
        <v>500</v>
      </c>
      <c r="B27" s="663" t="s">
        <v>173</v>
      </c>
      <c r="C27" s="421" t="s">
        <v>526</v>
      </c>
      <c r="D27" s="805" t="s">
        <v>530</v>
      </c>
      <c r="E27" s="810">
        <f>250+250</f>
        <v>500</v>
      </c>
      <c r="F27" s="189">
        <v>500</v>
      </c>
      <c r="G27" s="670"/>
      <c r="H27" s="418"/>
      <c r="I27" s="675"/>
      <c r="J27" s="675"/>
      <c r="K27" s="418"/>
      <c r="L27" s="640"/>
      <c r="M27" s="640"/>
      <c r="N27" s="640"/>
      <c r="O27" s="640"/>
      <c r="P27" s="640"/>
      <c r="Q27" s="640"/>
      <c r="R27" s="418"/>
      <c r="S27" s="418"/>
      <c r="T27" s="418"/>
      <c r="U27" s="418"/>
    </row>
    <row r="28" spans="1:22" s="14" customFormat="1" ht="12.75" customHeight="1" x14ac:dyDescent="0.2">
      <c r="A28" s="781">
        <f>SUM(A29:A39)</f>
        <v>1980</v>
      </c>
      <c r="B28" s="664" t="s">
        <v>173</v>
      </c>
      <c r="C28" s="421" t="s">
        <v>167</v>
      </c>
      <c r="D28" s="806" t="s">
        <v>532</v>
      </c>
      <c r="E28" s="811">
        <f>SUM(E29:E39)</f>
        <v>2030</v>
      </c>
      <c r="F28" s="190">
        <f>SUM(F29:F39)</f>
        <v>1980</v>
      </c>
      <c r="G28" s="671"/>
      <c r="H28" s="1226"/>
      <c r="I28" s="675"/>
      <c r="J28" s="408"/>
      <c r="K28" s="640"/>
      <c r="L28" s="640"/>
      <c r="M28" s="640"/>
      <c r="N28" s="640"/>
      <c r="O28" s="640"/>
      <c r="P28" s="640"/>
      <c r="Q28" s="640"/>
      <c r="R28" s="418"/>
      <c r="S28" s="418"/>
      <c r="T28" s="418"/>
      <c r="U28" s="418"/>
    </row>
    <row r="29" spans="1:22" s="14" customFormat="1" ht="12.75" customHeight="1" x14ac:dyDescent="0.2">
      <c r="A29" s="779">
        <v>250</v>
      </c>
      <c r="B29" s="663" t="s">
        <v>173</v>
      </c>
      <c r="C29" s="421" t="s">
        <v>526</v>
      </c>
      <c r="D29" s="805" t="s">
        <v>531</v>
      </c>
      <c r="E29" s="809">
        <v>250</v>
      </c>
      <c r="F29" s="188">
        <v>250</v>
      </c>
      <c r="G29" s="670"/>
      <c r="H29" s="1226"/>
      <c r="I29" s="675"/>
      <c r="J29" s="408"/>
      <c r="K29" s="640"/>
      <c r="L29" s="640"/>
      <c r="M29" s="640"/>
      <c r="N29" s="640"/>
      <c r="O29" s="640"/>
      <c r="P29" s="640"/>
      <c r="Q29" s="640"/>
      <c r="R29" s="418"/>
      <c r="S29" s="418"/>
      <c r="T29" s="418"/>
      <c r="U29" s="418"/>
    </row>
    <row r="30" spans="1:22" s="424" customFormat="1" ht="12.75" customHeight="1" x14ac:dyDescent="0.2">
      <c r="A30" s="779">
        <v>250</v>
      </c>
      <c r="B30" s="662" t="s">
        <v>184</v>
      </c>
      <c r="C30" s="420" t="s">
        <v>526</v>
      </c>
      <c r="D30" s="423" t="s">
        <v>533</v>
      </c>
      <c r="E30" s="812">
        <v>250</v>
      </c>
      <c r="F30" s="801">
        <v>250</v>
      </c>
      <c r="G30" s="669"/>
      <c r="H30" s="418"/>
      <c r="I30" s="675"/>
      <c r="J30" s="658"/>
      <c r="K30" s="640"/>
      <c r="L30" s="640"/>
      <c r="M30" s="640"/>
      <c r="N30" s="640"/>
      <c r="O30" s="640"/>
      <c r="P30" s="640"/>
      <c r="Q30" s="640"/>
      <c r="R30" s="418"/>
      <c r="S30" s="418"/>
      <c r="T30" s="418"/>
      <c r="U30" s="418"/>
    </row>
    <row r="31" spans="1:22" s="424" customFormat="1" ht="12.75" customHeight="1" x14ac:dyDescent="0.2">
      <c r="A31" s="779">
        <v>100</v>
      </c>
      <c r="B31" s="663" t="s">
        <v>184</v>
      </c>
      <c r="C31" s="421" t="s">
        <v>1217</v>
      </c>
      <c r="D31" s="805" t="s">
        <v>1218</v>
      </c>
      <c r="E31" s="812">
        <v>100</v>
      </c>
      <c r="F31" s="801">
        <v>100</v>
      </c>
      <c r="G31" s="670"/>
      <c r="H31" s="418"/>
      <c r="I31" s="675"/>
      <c r="J31" s="658"/>
      <c r="K31" s="640"/>
      <c r="L31" s="640"/>
      <c r="M31" s="640"/>
      <c r="N31" s="640"/>
      <c r="O31" s="640"/>
      <c r="P31" s="640"/>
      <c r="Q31" s="640"/>
      <c r="R31" s="418"/>
      <c r="S31" s="418"/>
      <c r="T31" s="418"/>
      <c r="U31" s="418"/>
    </row>
    <row r="32" spans="1:22" s="14" customFormat="1" ht="12.75" customHeight="1" x14ac:dyDescent="0.2">
      <c r="A32" s="778">
        <v>510</v>
      </c>
      <c r="B32" s="663" t="s">
        <v>184</v>
      </c>
      <c r="C32" s="421" t="s">
        <v>534</v>
      </c>
      <c r="D32" s="805" t="s">
        <v>535</v>
      </c>
      <c r="E32" s="812">
        <v>510</v>
      </c>
      <c r="F32" s="801">
        <v>510</v>
      </c>
      <c r="G32" s="670"/>
      <c r="H32" s="418"/>
      <c r="I32" s="675"/>
      <c r="J32" s="658"/>
      <c r="K32" s="640"/>
      <c r="L32" s="640"/>
      <c r="M32" s="640"/>
      <c r="N32" s="640"/>
      <c r="O32" s="640"/>
      <c r="P32" s="640"/>
      <c r="Q32" s="640"/>
      <c r="R32" s="418"/>
      <c r="S32" s="418"/>
      <c r="T32" s="418"/>
      <c r="U32" s="418"/>
    </row>
    <row r="33" spans="1:22" s="424" customFormat="1" ht="12.75" customHeight="1" x14ac:dyDescent="0.2">
      <c r="A33" s="782">
        <v>100</v>
      </c>
      <c r="B33" s="665" t="s">
        <v>184</v>
      </c>
      <c r="C33" s="425" t="s">
        <v>536</v>
      </c>
      <c r="D33" s="426" t="s">
        <v>537</v>
      </c>
      <c r="E33" s="812">
        <v>100</v>
      </c>
      <c r="F33" s="801">
        <v>100</v>
      </c>
      <c r="G33" s="672"/>
      <c r="H33" s="418"/>
      <c r="I33" s="675"/>
      <c r="J33" s="658"/>
      <c r="K33" s="640"/>
      <c r="L33" s="640"/>
      <c r="M33" s="640"/>
      <c r="N33" s="640"/>
      <c r="O33" s="640"/>
      <c r="P33" s="640"/>
      <c r="Q33" s="640"/>
      <c r="R33" s="418"/>
      <c r="S33" s="418"/>
      <c r="T33" s="418"/>
      <c r="U33" s="418"/>
    </row>
    <row r="34" spans="1:22" s="424" customFormat="1" ht="12.75" customHeight="1" x14ac:dyDescent="0.2">
      <c r="A34" s="782">
        <v>250</v>
      </c>
      <c r="B34" s="665" t="s">
        <v>184</v>
      </c>
      <c r="C34" s="425" t="s">
        <v>538</v>
      </c>
      <c r="D34" s="426" t="s">
        <v>539</v>
      </c>
      <c r="E34" s="812">
        <v>250</v>
      </c>
      <c r="F34" s="801">
        <v>250</v>
      </c>
      <c r="G34" s="672"/>
      <c r="H34" s="418"/>
      <c r="I34" s="675"/>
      <c r="J34" s="658"/>
      <c r="K34" s="640"/>
      <c r="L34" s="640"/>
      <c r="M34" s="640"/>
      <c r="N34" s="640"/>
      <c r="O34" s="640"/>
      <c r="P34" s="640"/>
      <c r="Q34" s="640"/>
      <c r="R34" s="418"/>
      <c r="S34" s="418"/>
      <c r="T34" s="418"/>
      <c r="U34" s="418"/>
    </row>
    <row r="35" spans="1:22" s="424" customFormat="1" ht="12.75" customHeight="1" x14ac:dyDescent="0.2">
      <c r="A35" s="782">
        <v>220</v>
      </c>
      <c r="B35" s="665" t="s">
        <v>184</v>
      </c>
      <c r="C35" s="425" t="s">
        <v>540</v>
      </c>
      <c r="D35" s="426" t="s">
        <v>541</v>
      </c>
      <c r="E35" s="812">
        <v>220</v>
      </c>
      <c r="F35" s="801">
        <v>220</v>
      </c>
      <c r="G35" s="672"/>
      <c r="H35" s="418"/>
      <c r="I35" s="675"/>
      <c r="J35" s="658"/>
      <c r="K35" s="640"/>
      <c r="L35" s="640"/>
      <c r="M35" s="640"/>
      <c r="N35" s="640"/>
      <c r="O35" s="640"/>
      <c r="P35" s="640"/>
      <c r="Q35" s="640"/>
      <c r="R35" s="418"/>
      <c r="S35" s="418"/>
      <c r="T35" s="418"/>
      <c r="U35" s="418"/>
    </row>
    <row r="36" spans="1:22" s="424" customFormat="1" ht="12.75" customHeight="1" x14ac:dyDescent="0.2">
      <c r="A36" s="782">
        <v>100</v>
      </c>
      <c r="B36" s="665" t="s">
        <v>184</v>
      </c>
      <c r="C36" s="425" t="s">
        <v>542</v>
      </c>
      <c r="D36" s="426" t="s">
        <v>543</v>
      </c>
      <c r="E36" s="812">
        <v>150</v>
      </c>
      <c r="F36" s="801">
        <v>100</v>
      </c>
      <c r="G36" s="672"/>
      <c r="H36" s="418"/>
      <c r="I36" s="675"/>
      <c r="J36" s="658"/>
      <c r="K36" s="640"/>
      <c r="L36" s="640"/>
      <c r="M36" s="640"/>
      <c r="N36" s="640"/>
      <c r="O36" s="640"/>
      <c r="P36" s="640"/>
      <c r="Q36" s="640"/>
      <c r="R36" s="418"/>
      <c r="S36" s="418"/>
      <c r="T36" s="418"/>
      <c r="U36" s="418"/>
    </row>
    <row r="37" spans="1:22" s="424" customFormat="1" ht="12.75" customHeight="1" x14ac:dyDescent="0.2">
      <c r="A37" s="782">
        <v>30</v>
      </c>
      <c r="B37" s="665" t="s">
        <v>184</v>
      </c>
      <c r="C37" s="425" t="s">
        <v>544</v>
      </c>
      <c r="D37" s="426" t="s">
        <v>545</v>
      </c>
      <c r="E37" s="812">
        <v>30</v>
      </c>
      <c r="F37" s="801">
        <v>30</v>
      </c>
      <c r="G37" s="672"/>
      <c r="H37" s="418"/>
      <c r="I37" s="675"/>
      <c r="J37" s="658"/>
      <c r="K37" s="640"/>
      <c r="L37" s="640"/>
      <c r="M37" s="640"/>
      <c r="N37" s="640"/>
      <c r="O37" s="640"/>
      <c r="P37" s="640"/>
      <c r="Q37" s="640"/>
      <c r="R37" s="418"/>
      <c r="S37" s="418"/>
      <c r="T37" s="418"/>
      <c r="U37" s="418"/>
    </row>
    <row r="38" spans="1:22" s="424" customFormat="1" ht="12.75" customHeight="1" x14ac:dyDescent="0.2">
      <c r="A38" s="783">
        <v>50</v>
      </c>
      <c r="B38" s="666" t="s">
        <v>184</v>
      </c>
      <c r="C38" s="427" t="s">
        <v>546</v>
      </c>
      <c r="D38" s="428" t="s">
        <v>547</v>
      </c>
      <c r="E38" s="812">
        <v>50</v>
      </c>
      <c r="F38" s="801">
        <v>50</v>
      </c>
      <c r="G38" s="673"/>
      <c r="H38" s="418"/>
      <c r="I38" s="675"/>
      <c r="J38" s="658"/>
      <c r="K38" s="640"/>
      <c r="L38" s="640"/>
      <c r="M38" s="640"/>
      <c r="N38" s="640"/>
      <c r="O38" s="640"/>
      <c r="P38" s="640"/>
      <c r="Q38" s="640"/>
      <c r="R38" s="418"/>
      <c r="S38" s="418"/>
      <c r="T38" s="418"/>
      <c r="U38" s="418"/>
    </row>
    <row r="39" spans="1:22" s="424" customFormat="1" ht="12.75" customHeight="1" thickBot="1" x14ac:dyDescent="0.25">
      <c r="A39" s="784">
        <v>120</v>
      </c>
      <c r="B39" s="667" t="s">
        <v>184</v>
      </c>
      <c r="C39" s="429" t="s">
        <v>548</v>
      </c>
      <c r="D39" s="430" t="s">
        <v>549</v>
      </c>
      <c r="E39" s="813">
        <v>120</v>
      </c>
      <c r="F39" s="802">
        <v>120</v>
      </c>
      <c r="G39" s="674"/>
      <c r="H39" s="418"/>
      <c r="I39" s="675"/>
      <c r="J39" s="658"/>
      <c r="K39" s="640"/>
      <c r="L39" s="640"/>
      <c r="M39" s="640"/>
      <c r="N39" s="640"/>
      <c r="O39" s="640"/>
      <c r="P39" s="640"/>
      <c r="Q39" s="640"/>
      <c r="R39" s="418"/>
      <c r="S39" s="418"/>
      <c r="T39" s="418"/>
      <c r="U39" s="418"/>
    </row>
    <row r="40" spans="1:22" s="432" customFormat="1" ht="12.75" customHeight="1" x14ac:dyDescent="0.2">
      <c r="B40" s="431"/>
      <c r="C40" s="431"/>
      <c r="D40" s="431"/>
      <c r="E40" s="431"/>
      <c r="F40" s="431"/>
      <c r="G40" s="431"/>
      <c r="H40" s="431"/>
      <c r="I40" s="422"/>
      <c r="J40" s="685"/>
      <c r="K40" s="658"/>
      <c r="L40" s="501"/>
      <c r="M40" s="501"/>
      <c r="N40" s="501"/>
      <c r="O40" s="501"/>
      <c r="P40" s="501"/>
      <c r="Q40" s="501"/>
      <c r="R40" s="501"/>
      <c r="S40" s="422"/>
      <c r="T40" s="422"/>
      <c r="U40" s="422"/>
      <c r="V40" s="422"/>
    </row>
    <row r="41" spans="1:22" s="432" customFormat="1" ht="6.75" customHeight="1" x14ac:dyDescent="0.2">
      <c r="B41" s="431"/>
      <c r="C41" s="431"/>
      <c r="D41" s="431"/>
      <c r="E41" s="431"/>
      <c r="F41" s="431"/>
      <c r="G41" s="431"/>
      <c r="H41" s="431"/>
      <c r="I41" s="422"/>
      <c r="J41" s="685"/>
      <c r="K41" s="658"/>
      <c r="L41" s="501"/>
      <c r="M41" s="501"/>
      <c r="N41" s="501"/>
      <c r="O41" s="501"/>
      <c r="P41" s="501"/>
      <c r="Q41" s="501"/>
      <c r="R41" s="501"/>
      <c r="S41" s="422"/>
      <c r="T41" s="422"/>
      <c r="U41" s="422"/>
      <c r="V41" s="422"/>
    </row>
    <row r="42" spans="1:22" s="4" customFormat="1" ht="18.75" customHeight="1" x14ac:dyDescent="0.2">
      <c r="B42" s="110" t="s">
        <v>903</v>
      </c>
      <c r="C42" s="110"/>
      <c r="D42" s="110"/>
      <c r="E42" s="110"/>
      <c r="F42" s="110"/>
      <c r="G42" s="110"/>
      <c r="H42" s="38"/>
      <c r="I42" s="417"/>
      <c r="J42" s="684"/>
      <c r="K42" s="686"/>
      <c r="L42" s="221"/>
      <c r="M42" s="596"/>
      <c r="N42" s="596"/>
      <c r="O42" s="596"/>
      <c r="P42" s="596"/>
      <c r="Q42" s="596"/>
      <c r="R42" s="596"/>
      <c r="S42" s="417"/>
      <c r="T42" s="417"/>
      <c r="U42" s="417"/>
      <c r="V42" s="417"/>
    </row>
    <row r="43" spans="1:22" s="6" customFormat="1" ht="12" thickBot="1" x14ac:dyDescent="0.25">
      <c r="B43" s="5"/>
      <c r="C43" s="5"/>
      <c r="D43" s="5"/>
      <c r="E43" s="34"/>
      <c r="F43" s="34"/>
      <c r="G43" s="433" t="s">
        <v>165</v>
      </c>
      <c r="H43" s="49"/>
      <c r="J43" s="484"/>
      <c r="K43" s="687"/>
      <c r="L43" s="659"/>
      <c r="M43" s="640"/>
      <c r="N43" s="640"/>
      <c r="O43" s="640"/>
      <c r="P43" s="640"/>
      <c r="Q43" s="640"/>
      <c r="R43" s="640"/>
    </row>
    <row r="44" spans="1:22" s="10" customFormat="1" ht="16.5" customHeight="1" x14ac:dyDescent="0.2">
      <c r="A44" s="3332" t="s">
        <v>1453</v>
      </c>
      <c r="B44" s="3351" t="s">
        <v>171</v>
      </c>
      <c r="C44" s="3336" t="s">
        <v>1788</v>
      </c>
      <c r="D44" s="3353" t="s">
        <v>181</v>
      </c>
      <c r="E44" s="3340" t="s">
        <v>1568</v>
      </c>
      <c r="F44" s="3342" t="s">
        <v>1454</v>
      </c>
      <c r="G44" s="3329" t="s">
        <v>186</v>
      </c>
      <c r="H44" s="418"/>
      <c r="I44" s="484"/>
      <c r="J44" s="484"/>
      <c r="K44" s="6"/>
      <c r="L44" s="640"/>
      <c r="M44" s="640"/>
      <c r="N44" s="640"/>
      <c r="O44" s="640"/>
      <c r="P44" s="640"/>
      <c r="Q44" s="640"/>
      <c r="R44" s="6"/>
      <c r="S44" s="6"/>
      <c r="T44" s="6"/>
      <c r="U44" s="6"/>
    </row>
    <row r="45" spans="1:22" s="6" customFormat="1" ht="18" customHeight="1" thickBot="1" x14ac:dyDescent="0.25">
      <c r="A45" s="3333"/>
      <c r="B45" s="3352"/>
      <c r="C45" s="3337"/>
      <c r="D45" s="3354"/>
      <c r="E45" s="3341"/>
      <c r="F45" s="3343"/>
      <c r="G45" s="3330"/>
      <c r="I45" s="484"/>
      <c r="J45" s="484"/>
      <c r="L45" s="640"/>
      <c r="M45" s="640"/>
      <c r="N45" s="640"/>
      <c r="O45" s="640"/>
      <c r="P45" s="640"/>
      <c r="Q45" s="640"/>
    </row>
    <row r="46" spans="1:22" s="6" customFormat="1" ht="12.75" customHeight="1" thickBot="1" x14ac:dyDescent="0.25">
      <c r="A46" s="58">
        <v>16512.809999999998</v>
      </c>
      <c r="B46" s="434" t="s">
        <v>172</v>
      </c>
      <c r="C46" s="435" t="s">
        <v>169</v>
      </c>
      <c r="D46" s="56" t="s">
        <v>174</v>
      </c>
      <c r="E46" s="58">
        <f>+E47+E60</f>
        <v>16186.89</v>
      </c>
      <c r="F46" s="58">
        <f>F47+F60</f>
        <v>16186.89</v>
      </c>
      <c r="G46" s="1246" t="s">
        <v>167</v>
      </c>
      <c r="I46" s="675"/>
      <c r="J46" s="484"/>
      <c r="L46" s="640"/>
      <c r="M46" s="640"/>
      <c r="N46" s="640"/>
      <c r="O46" s="640"/>
      <c r="P46" s="640"/>
      <c r="Q46" s="640"/>
    </row>
    <row r="47" spans="1:22" s="424" customFormat="1" ht="12.75" customHeight="1" x14ac:dyDescent="0.2">
      <c r="A47" s="239">
        <f>SUM(A48:A59)</f>
        <v>1720</v>
      </c>
      <c r="B47" s="436" t="s">
        <v>173</v>
      </c>
      <c r="C47" s="437" t="s">
        <v>167</v>
      </c>
      <c r="D47" s="438" t="s">
        <v>550</v>
      </c>
      <c r="E47" s="814">
        <f>SUM(E48:E59)</f>
        <v>1749</v>
      </c>
      <c r="F47" s="240">
        <f>SUM(F48:F59)</f>
        <v>1749</v>
      </c>
      <c r="G47" s="217"/>
      <c r="H47" s="418"/>
      <c r="I47" s="408"/>
      <c r="J47" s="675"/>
      <c r="K47" s="418"/>
      <c r="L47" s="640"/>
      <c r="M47" s="640"/>
      <c r="N47" s="640"/>
      <c r="O47" s="640"/>
      <c r="P47" s="640"/>
      <c r="Q47" s="640"/>
      <c r="R47" s="418"/>
      <c r="S47" s="418"/>
      <c r="T47" s="418"/>
      <c r="U47" s="418"/>
    </row>
    <row r="48" spans="1:22" s="424" customFormat="1" ht="12.75" customHeight="1" x14ac:dyDescent="0.2">
      <c r="A48" s="242">
        <v>150</v>
      </c>
      <c r="B48" s="39" t="s">
        <v>184</v>
      </c>
      <c r="C48" s="440" t="s">
        <v>551</v>
      </c>
      <c r="D48" s="441" t="s">
        <v>552</v>
      </c>
      <c r="E48" s="815">
        <v>200</v>
      </c>
      <c r="F48" s="243">
        <v>200</v>
      </c>
      <c r="G48" s="45"/>
      <c r="H48" s="418"/>
      <c r="I48" s="1511"/>
      <c r="J48" s="675"/>
      <c r="K48" s="418"/>
      <c r="L48" s="640"/>
      <c r="M48" s="640"/>
      <c r="N48" s="640"/>
      <c r="O48" s="640"/>
      <c r="P48" s="640"/>
      <c r="Q48" s="640"/>
      <c r="R48" s="418"/>
      <c r="S48" s="418"/>
      <c r="T48" s="418"/>
      <c r="U48" s="418"/>
    </row>
    <row r="49" spans="1:21" s="424" customFormat="1" ht="12.75" customHeight="1" x14ac:dyDescent="0.2">
      <c r="A49" s="242">
        <v>100</v>
      </c>
      <c r="B49" s="39" t="s">
        <v>184</v>
      </c>
      <c r="C49" s="440" t="s">
        <v>553</v>
      </c>
      <c r="D49" s="441" t="s">
        <v>554</v>
      </c>
      <c r="E49" s="815">
        <v>100</v>
      </c>
      <c r="F49" s="243">
        <v>100</v>
      </c>
      <c r="G49" s="45"/>
      <c r="H49" s="418"/>
      <c r="I49" s="1511"/>
      <c r="J49" s="675"/>
      <c r="K49" s="418"/>
      <c r="L49" s="640"/>
      <c r="M49" s="640"/>
      <c r="N49" s="640"/>
      <c r="O49" s="640"/>
      <c r="P49" s="640"/>
      <c r="Q49" s="640"/>
      <c r="R49" s="418"/>
      <c r="S49" s="418"/>
      <c r="T49" s="418"/>
      <c r="U49" s="418"/>
    </row>
    <row r="50" spans="1:21" s="424" customFormat="1" ht="12.75" customHeight="1" x14ac:dyDescent="0.2">
      <c r="A50" s="242">
        <v>200</v>
      </c>
      <c r="B50" s="39" t="s">
        <v>184</v>
      </c>
      <c r="C50" s="440" t="s">
        <v>555</v>
      </c>
      <c r="D50" s="441" t="s">
        <v>556</v>
      </c>
      <c r="E50" s="815">
        <v>220</v>
      </c>
      <c r="F50" s="243">
        <v>220</v>
      </c>
      <c r="G50" s="45"/>
      <c r="H50" s="418"/>
      <c r="I50" s="408"/>
      <c r="J50" s="675"/>
      <c r="K50" s="418"/>
      <c r="L50" s="640"/>
      <c r="M50" s="640"/>
      <c r="N50" s="640"/>
      <c r="O50" s="640"/>
      <c r="P50" s="640"/>
      <c r="Q50" s="640"/>
      <c r="R50" s="418"/>
      <c r="S50" s="418"/>
      <c r="T50" s="418"/>
      <c r="U50" s="418"/>
    </row>
    <row r="51" spans="1:21" s="424" customFormat="1" ht="12.75" customHeight="1" x14ac:dyDescent="0.2">
      <c r="A51" s="242">
        <v>120</v>
      </c>
      <c r="B51" s="39" t="s">
        <v>184</v>
      </c>
      <c r="C51" s="440" t="s">
        <v>557</v>
      </c>
      <c r="D51" s="441" t="s">
        <v>558</v>
      </c>
      <c r="E51" s="815">
        <v>120</v>
      </c>
      <c r="F51" s="243">
        <v>120</v>
      </c>
      <c r="G51" s="45"/>
      <c r="H51" s="418"/>
      <c r="I51" s="408"/>
      <c r="J51" s="675"/>
      <c r="K51" s="418"/>
      <c r="L51" s="640"/>
      <c r="M51" s="640"/>
      <c r="N51" s="640"/>
      <c r="O51" s="640"/>
      <c r="P51" s="640"/>
      <c r="Q51" s="640"/>
      <c r="R51" s="418"/>
      <c r="S51" s="418"/>
      <c r="T51" s="418"/>
      <c r="U51" s="418"/>
    </row>
    <row r="52" spans="1:21" s="14" customFormat="1" ht="12.75" customHeight="1" x14ac:dyDescent="0.2">
      <c r="A52" s="242">
        <v>10</v>
      </c>
      <c r="B52" s="39" t="s">
        <v>184</v>
      </c>
      <c r="C52" s="440" t="s">
        <v>559</v>
      </c>
      <c r="D52" s="441" t="s">
        <v>560</v>
      </c>
      <c r="E52" s="815">
        <v>10</v>
      </c>
      <c r="F52" s="243">
        <v>10</v>
      </c>
      <c r="G52" s="45"/>
      <c r="H52" s="418"/>
      <c r="I52" s="408"/>
      <c r="J52" s="675"/>
      <c r="K52" s="418"/>
      <c r="L52" s="640"/>
      <c r="M52" s="640"/>
      <c r="N52" s="640"/>
      <c r="O52" s="640"/>
      <c r="P52" s="640"/>
      <c r="Q52" s="640"/>
      <c r="R52" s="418"/>
      <c r="S52" s="418"/>
      <c r="T52" s="418"/>
      <c r="U52" s="418"/>
    </row>
    <row r="53" spans="1:21" s="6" customFormat="1" ht="12.75" customHeight="1" x14ac:dyDescent="0.2">
      <c r="A53" s="242">
        <v>200</v>
      </c>
      <c r="B53" s="39" t="s">
        <v>184</v>
      </c>
      <c r="C53" s="440" t="s">
        <v>561</v>
      </c>
      <c r="D53" s="441" t="s">
        <v>562</v>
      </c>
      <c r="E53" s="815">
        <v>200</v>
      </c>
      <c r="F53" s="243">
        <v>200</v>
      </c>
      <c r="G53" s="45"/>
      <c r="I53" s="408"/>
      <c r="J53" s="484"/>
      <c r="L53" s="640"/>
      <c r="M53" s="640"/>
      <c r="N53" s="640"/>
      <c r="O53" s="640"/>
      <c r="P53" s="640"/>
      <c r="Q53" s="640"/>
    </row>
    <row r="54" spans="1:21" ht="12.75" customHeight="1" x14ac:dyDescent="0.2">
      <c r="A54" s="242">
        <v>470</v>
      </c>
      <c r="B54" s="39" t="s">
        <v>184</v>
      </c>
      <c r="C54" s="440" t="s">
        <v>563</v>
      </c>
      <c r="D54" s="441" t="s">
        <v>564</v>
      </c>
      <c r="E54" s="815">
        <v>534</v>
      </c>
      <c r="F54" s="243">
        <v>534</v>
      </c>
      <c r="G54" s="45"/>
      <c r="H54" s="12"/>
      <c r="I54" s="109"/>
      <c r="K54" s="12"/>
      <c r="L54" s="370"/>
      <c r="R54" s="12"/>
    </row>
    <row r="55" spans="1:21" ht="12.75" customHeight="1" x14ac:dyDescent="0.2">
      <c r="A55" s="242">
        <v>100</v>
      </c>
      <c r="B55" s="39" t="s">
        <v>184</v>
      </c>
      <c r="C55" s="440" t="s">
        <v>565</v>
      </c>
      <c r="D55" s="441" t="s">
        <v>566</v>
      </c>
      <c r="E55" s="815">
        <v>100</v>
      </c>
      <c r="F55" s="243">
        <v>100</v>
      </c>
      <c r="G55" s="45"/>
      <c r="H55" s="12"/>
      <c r="I55" s="109"/>
      <c r="K55" s="12"/>
      <c r="L55" s="370"/>
      <c r="R55" s="12"/>
    </row>
    <row r="56" spans="1:21" ht="12.75" customHeight="1" x14ac:dyDescent="0.2">
      <c r="A56" s="242">
        <v>20</v>
      </c>
      <c r="B56" s="241" t="s">
        <v>184</v>
      </c>
      <c r="C56" s="442" t="s">
        <v>567</v>
      </c>
      <c r="D56" s="441" t="s">
        <v>568</v>
      </c>
      <c r="E56" s="815">
        <v>25</v>
      </c>
      <c r="F56" s="243">
        <v>25</v>
      </c>
      <c r="G56" s="45"/>
      <c r="H56" s="12"/>
      <c r="I56" s="109"/>
      <c r="K56" s="12"/>
      <c r="L56" s="370"/>
      <c r="R56" s="12"/>
    </row>
    <row r="57" spans="1:21" ht="12.75" customHeight="1" x14ac:dyDescent="0.2">
      <c r="A57" s="242">
        <v>0</v>
      </c>
      <c r="B57" s="39" t="s">
        <v>184</v>
      </c>
      <c r="C57" s="40" t="s">
        <v>569</v>
      </c>
      <c r="D57" s="441" t="s">
        <v>570</v>
      </c>
      <c r="E57" s="815">
        <v>0</v>
      </c>
      <c r="F57" s="243">
        <v>0</v>
      </c>
      <c r="G57" s="42"/>
      <c r="H57" s="12"/>
      <c r="I57" s="109"/>
      <c r="K57" s="12"/>
      <c r="L57" s="480"/>
      <c r="M57" s="678"/>
      <c r="N57" s="678"/>
      <c r="O57" s="678"/>
      <c r="R57" s="12"/>
    </row>
    <row r="58" spans="1:21" s="6" customFormat="1" ht="22.5" x14ac:dyDescent="0.2">
      <c r="A58" s="776">
        <v>200</v>
      </c>
      <c r="B58" s="975" t="s">
        <v>184</v>
      </c>
      <c r="C58" s="621" t="s">
        <v>571</v>
      </c>
      <c r="D58" s="622" t="s">
        <v>892</v>
      </c>
      <c r="E58" s="816">
        <v>90</v>
      </c>
      <c r="F58" s="623">
        <v>90</v>
      </c>
      <c r="G58" s="51"/>
      <c r="I58" s="484"/>
      <c r="J58" s="484"/>
      <c r="L58" s="480"/>
      <c r="M58" s="679"/>
      <c r="N58" s="679"/>
      <c r="O58" s="678"/>
      <c r="P58" s="640"/>
      <c r="Q58" s="640"/>
    </row>
    <row r="59" spans="1:21" ht="12.75" customHeight="1" x14ac:dyDescent="0.2">
      <c r="A59" s="777">
        <v>150</v>
      </c>
      <c r="B59" s="39" t="s">
        <v>184</v>
      </c>
      <c r="C59" s="442" t="s">
        <v>572</v>
      </c>
      <c r="D59" s="441" t="s">
        <v>573</v>
      </c>
      <c r="E59" s="817">
        <f>70+80</f>
        <v>150</v>
      </c>
      <c r="F59" s="443">
        <v>150</v>
      </c>
      <c r="G59" s="51"/>
      <c r="H59" s="12"/>
      <c r="I59" s="109"/>
      <c r="K59" s="12"/>
      <c r="L59" s="480"/>
      <c r="M59" s="678"/>
      <c r="N59" s="678"/>
      <c r="O59" s="678"/>
      <c r="R59" s="12"/>
    </row>
    <row r="60" spans="1:21" ht="12.75" customHeight="1" x14ac:dyDescent="0.2">
      <c r="A60" s="245">
        <f>SUM(A61:A71:A76:A99)</f>
        <v>14792.81</v>
      </c>
      <c r="B60" s="251" t="s">
        <v>173</v>
      </c>
      <c r="C60" s="444" t="s">
        <v>167</v>
      </c>
      <c r="D60" s="445" t="s">
        <v>574</v>
      </c>
      <c r="E60" s="818">
        <f>SUM(E61:E71,E76:E99)</f>
        <v>14437.89</v>
      </c>
      <c r="F60" s="246">
        <f>SUM(F61:F71:F76:F99)</f>
        <v>14437.89</v>
      </c>
      <c r="G60" s="45"/>
      <c r="H60" s="12"/>
      <c r="I60" s="109"/>
      <c r="K60" s="12"/>
      <c r="L60" s="480"/>
      <c r="M60" s="678"/>
      <c r="N60" s="678"/>
      <c r="O60" s="678"/>
      <c r="R60" s="12"/>
    </row>
    <row r="61" spans="1:21" ht="12.75" customHeight="1" x14ac:dyDescent="0.2">
      <c r="A61" s="242">
        <v>2000</v>
      </c>
      <c r="B61" s="39" t="s">
        <v>184</v>
      </c>
      <c r="C61" s="440" t="s">
        <v>575</v>
      </c>
      <c r="D61" s="441" t="s">
        <v>576</v>
      </c>
      <c r="E61" s="815">
        <v>2000</v>
      </c>
      <c r="F61" s="243">
        <v>2000</v>
      </c>
      <c r="G61" s="42"/>
      <c r="H61" s="12"/>
      <c r="I61" s="109"/>
      <c r="K61" s="12"/>
      <c r="L61" s="480"/>
      <c r="M61" s="679"/>
      <c r="N61" s="679"/>
      <c r="O61" s="678"/>
      <c r="R61" s="12"/>
    </row>
    <row r="62" spans="1:21" ht="12.75" customHeight="1" x14ac:dyDescent="0.2">
      <c r="A62" s="242">
        <v>300</v>
      </c>
      <c r="B62" s="39" t="s">
        <v>184</v>
      </c>
      <c r="C62" s="440" t="s">
        <v>577</v>
      </c>
      <c r="D62" s="441" t="s">
        <v>578</v>
      </c>
      <c r="E62" s="815">
        <f>98.74+201.26</f>
        <v>300</v>
      </c>
      <c r="F62" s="243">
        <v>300</v>
      </c>
      <c r="G62" s="48"/>
      <c r="H62" s="12"/>
      <c r="I62" s="109"/>
      <c r="K62" s="12"/>
      <c r="L62" s="480"/>
      <c r="M62" s="679"/>
      <c r="N62" s="679"/>
      <c r="O62" s="678"/>
      <c r="R62" s="12"/>
    </row>
    <row r="63" spans="1:21" ht="12.75" customHeight="1" x14ac:dyDescent="0.2">
      <c r="A63" s="242">
        <v>400</v>
      </c>
      <c r="B63" s="39" t="s">
        <v>184</v>
      </c>
      <c r="C63" s="440" t="s">
        <v>579</v>
      </c>
      <c r="D63" s="441" t="s">
        <v>580</v>
      </c>
      <c r="E63" s="815">
        <v>400</v>
      </c>
      <c r="F63" s="243">
        <v>400</v>
      </c>
      <c r="G63" s="48"/>
      <c r="H63" s="12"/>
      <c r="I63" s="109"/>
      <c r="K63" s="12"/>
      <c r="L63" s="480"/>
      <c r="M63" s="678"/>
      <c r="N63" s="678"/>
      <c r="O63" s="678"/>
      <c r="R63" s="12"/>
    </row>
    <row r="64" spans="1:21" ht="12.75" customHeight="1" x14ac:dyDescent="0.2">
      <c r="A64" s="242">
        <v>300</v>
      </c>
      <c r="B64" s="39" t="s">
        <v>184</v>
      </c>
      <c r="C64" s="440" t="s">
        <v>581</v>
      </c>
      <c r="D64" s="441" t="s">
        <v>582</v>
      </c>
      <c r="E64" s="815">
        <v>300</v>
      </c>
      <c r="F64" s="243">
        <v>300</v>
      </c>
      <c r="G64" s="42"/>
      <c r="H64" s="12"/>
      <c r="I64" s="109"/>
      <c r="K64" s="12"/>
      <c r="L64" s="480"/>
      <c r="M64" s="679"/>
      <c r="N64" s="679"/>
      <c r="O64" s="678"/>
      <c r="R64" s="12"/>
    </row>
    <row r="65" spans="1:21" ht="12.75" customHeight="1" x14ac:dyDescent="0.2">
      <c r="A65" s="242">
        <v>1300</v>
      </c>
      <c r="B65" s="439" t="s">
        <v>184</v>
      </c>
      <c r="C65" s="440" t="s">
        <v>583</v>
      </c>
      <c r="D65" s="441" t="s">
        <v>584</v>
      </c>
      <c r="E65" s="815">
        <v>1400</v>
      </c>
      <c r="F65" s="243">
        <v>1400</v>
      </c>
      <c r="G65" s="42"/>
      <c r="H65" s="12"/>
      <c r="I65" s="109"/>
      <c r="K65" s="12"/>
      <c r="L65" s="480"/>
      <c r="M65" s="678"/>
      <c r="N65" s="678"/>
      <c r="O65" s="678"/>
      <c r="R65" s="12"/>
    </row>
    <row r="66" spans="1:21" ht="12.75" customHeight="1" x14ac:dyDescent="0.2">
      <c r="A66" s="242">
        <v>499.99</v>
      </c>
      <c r="B66" s="439" t="s">
        <v>184</v>
      </c>
      <c r="C66" s="440" t="s">
        <v>585</v>
      </c>
      <c r="D66" s="441" t="s">
        <v>586</v>
      </c>
      <c r="E66" s="909">
        <f>60.28+439.72</f>
        <v>500</v>
      </c>
      <c r="F66" s="243">
        <v>500</v>
      </c>
      <c r="G66" s="42"/>
      <c r="H66" s="12"/>
      <c r="I66" s="109"/>
      <c r="K66" s="12"/>
      <c r="L66" s="480"/>
      <c r="M66" s="678"/>
      <c r="N66" s="678"/>
      <c r="O66" s="678"/>
      <c r="R66" s="12"/>
    </row>
    <row r="67" spans="1:21" ht="12.75" customHeight="1" x14ac:dyDescent="0.2">
      <c r="A67" s="242">
        <v>600</v>
      </c>
      <c r="B67" s="439" t="s">
        <v>184</v>
      </c>
      <c r="C67" s="440" t="s">
        <v>587</v>
      </c>
      <c r="D67" s="441" t="s">
        <v>588</v>
      </c>
      <c r="E67" s="1510">
        <f>36.3+563.7</f>
        <v>600</v>
      </c>
      <c r="F67" s="243">
        <v>600</v>
      </c>
      <c r="G67" s="42"/>
      <c r="H67" s="12"/>
      <c r="I67" s="109"/>
      <c r="K67" s="12"/>
      <c r="L67" s="480"/>
      <c r="M67" s="678"/>
      <c r="N67" s="678"/>
      <c r="O67" s="678"/>
      <c r="R67" s="12"/>
    </row>
    <row r="68" spans="1:21" ht="12.75" customHeight="1" x14ac:dyDescent="0.2">
      <c r="A68" s="242">
        <v>700</v>
      </c>
      <c r="B68" s="439" t="s">
        <v>184</v>
      </c>
      <c r="C68" s="440" t="s">
        <v>589</v>
      </c>
      <c r="D68" s="441" t="s">
        <v>590</v>
      </c>
      <c r="E68" s="1510">
        <f>19.16+680.85</f>
        <v>700.01</v>
      </c>
      <c r="F68" s="243">
        <v>700.01</v>
      </c>
      <c r="G68" s="42"/>
      <c r="H68" s="12"/>
      <c r="I68" s="109"/>
      <c r="K68" s="12"/>
      <c r="L68" s="480"/>
      <c r="M68" s="679"/>
      <c r="N68" s="679"/>
      <c r="O68" s="678"/>
      <c r="R68" s="12"/>
    </row>
    <row r="69" spans="1:21" ht="12.75" customHeight="1" x14ac:dyDescent="0.2">
      <c r="A69" s="242">
        <v>250</v>
      </c>
      <c r="B69" s="39" t="s">
        <v>184</v>
      </c>
      <c r="C69" s="440" t="s">
        <v>1219</v>
      </c>
      <c r="D69" s="441" t="s">
        <v>1020</v>
      </c>
      <c r="E69" s="815">
        <f>150+41.67</f>
        <v>191.67000000000002</v>
      </c>
      <c r="F69" s="243">
        <v>191.67</v>
      </c>
      <c r="G69" s="42"/>
      <c r="H69" s="12"/>
      <c r="I69" s="109"/>
      <c r="K69" s="12"/>
      <c r="L69" s="480"/>
      <c r="M69" s="679"/>
      <c r="N69" s="679"/>
      <c r="O69" s="678"/>
      <c r="R69" s="12"/>
    </row>
    <row r="70" spans="1:21" ht="12.75" customHeight="1" x14ac:dyDescent="0.2">
      <c r="A70" s="242">
        <v>300</v>
      </c>
      <c r="B70" s="39" t="s">
        <v>184</v>
      </c>
      <c r="C70" s="440" t="s">
        <v>591</v>
      </c>
      <c r="D70" s="441" t="s">
        <v>592</v>
      </c>
      <c r="E70" s="815">
        <v>300</v>
      </c>
      <c r="F70" s="243">
        <v>300</v>
      </c>
      <c r="G70" s="42"/>
      <c r="H70" s="12"/>
      <c r="I70" s="109"/>
      <c r="K70" s="12"/>
      <c r="L70" s="480"/>
      <c r="M70" s="678"/>
      <c r="N70" s="678"/>
      <c r="O70" s="678"/>
      <c r="R70" s="12"/>
    </row>
    <row r="71" spans="1:21" ht="12.75" customHeight="1" thickBot="1" x14ac:dyDescent="0.25">
      <c r="A71" s="260">
        <v>100</v>
      </c>
      <c r="B71" s="101" t="s">
        <v>184</v>
      </c>
      <c r="C71" s="1254" t="s">
        <v>593</v>
      </c>
      <c r="D71" s="1255" t="s">
        <v>594</v>
      </c>
      <c r="E71" s="820">
        <v>100</v>
      </c>
      <c r="F71" s="261">
        <v>100</v>
      </c>
      <c r="G71" s="129"/>
      <c r="H71" s="12"/>
      <c r="I71" s="109"/>
      <c r="K71" s="12"/>
      <c r="L71" s="480"/>
      <c r="M71" s="678"/>
      <c r="N71" s="678"/>
      <c r="O71" s="678"/>
      <c r="R71" s="12"/>
    </row>
    <row r="72" spans="1:21" s="6" customFormat="1" ht="12" thickBot="1" x14ac:dyDescent="0.25">
      <c r="B72" s="5"/>
      <c r="C72" s="5"/>
      <c r="D72" s="5"/>
      <c r="E72" s="34"/>
      <c r="F72" s="34"/>
      <c r="G72" s="433" t="s">
        <v>165</v>
      </c>
      <c r="H72" s="49"/>
      <c r="J72" s="484"/>
      <c r="K72" s="484"/>
      <c r="M72" s="480"/>
      <c r="N72" s="679"/>
      <c r="O72" s="679"/>
      <c r="P72" s="678"/>
      <c r="Q72" s="640"/>
      <c r="R72" s="640"/>
    </row>
    <row r="73" spans="1:21" s="10" customFormat="1" ht="16.5" customHeight="1" x14ac:dyDescent="0.2">
      <c r="A73" s="3332" t="s">
        <v>1453</v>
      </c>
      <c r="B73" s="3351" t="s">
        <v>171</v>
      </c>
      <c r="C73" s="3336" t="s">
        <v>1788</v>
      </c>
      <c r="D73" s="3353" t="s">
        <v>181</v>
      </c>
      <c r="E73" s="3340" t="s">
        <v>1568</v>
      </c>
      <c r="F73" s="3342" t="s">
        <v>1454</v>
      </c>
      <c r="G73" s="3329" t="s">
        <v>186</v>
      </c>
      <c r="H73" s="418"/>
      <c r="I73" s="484"/>
      <c r="J73" s="484"/>
      <c r="K73" s="6"/>
      <c r="L73" s="640"/>
      <c r="M73" s="640"/>
      <c r="N73" s="640"/>
      <c r="O73" s="640"/>
      <c r="P73" s="640"/>
      <c r="Q73" s="640"/>
      <c r="R73" s="6"/>
      <c r="S73" s="6"/>
      <c r="T73" s="6"/>
      <c r="U73" s="6"/>
    </row>
    <row r="74" spans="1:21" s="6" customFormat="1" ht="18" customHeight="1" thickBot="1" x14ac:dyDescent="0.25">
      <c r="A74" s="3333"/>
      <c r="B74" s="3352"/>
      <c r="C74" s="3337"/>
      <c r="D74" s="3354"/>
      <c r="E74" s="3341"/>
      <c r="F74" s="3343"/>
      <c r="G74" s="3330"/>
      <c r="I74" s="484"/>
      <c r="J74" s="484"/>
      <c r="L74" s="640"/>
      <c r="M74" s="640"/>
      <c r="N74" s="640"/>
      <c r="O74" s="640"/>
      <c r="P74" s="640"/>
      <c r="Q74" s="640"/>
    </row>
    <row r="75" spans="1:21" s="6" customFormat="1" ht="15" customHeight="1" thickBot="1" x14ac:dyDescent="0.25">
      <c r="A75" s="1214" t="s">
        <v>261</v>
      </c>
      <c r="B75" s="434" t="s">
        <v>172</v>
      </c>
      <c r="C75" s="435" t="s">
        <v>169</v>
      </c>
      <c r="D75" s="56" t="s">
        <v>174</v>
      </c>
      <c r="E75" s="216" t="s">
        <v>261</v>
      </c>
      <c r="F75" s="216" t="s">
        <v>261</v>
      </c>
      <c r="G75" s="1246" t="s">
        <v>167</v>
      </c>
      <c r="I75" s="484"/>
      <c r="J75" s="484"/>
      <c r="L75" s="480"/>
      <c r="M75" s="678"/>
      <c r="N75" s="678"/>
      <c r="O75" s="678"/>
      <c r="P75" s="640"/>
      <c r="Q75" s="640"/>
    </row>
    <row r="76" spans="1:21" s="6" customFormat="1" ht="12.75" customHeight="1" x14ac:dyDescent="0.2">
      <c r="A76" s="256">
        <v>300</v>
      </c>
      <c r="B76" s="39" t="s">
        <v>184</v>
      </c>
      <c r="C76" s="446" t="s">
        <v>595</v>
      </c>
      <c r="D76" s="441" t="s">
        <v>596</v>
      </c>
      <c r="E76" s="819">
        <v>300</v>
      </c>
      <c r="F76" s="257">
        <v>300</v>
      </c>
      <c r="G76" s="42"/>
      <c r="I76" s="484"/>
      <c r="J76" s="484"/>
      <c r="L76" s="480"/>
      <c r="M76" s="678"/>
      <c r="N76" s="678"/>
      <c r="O76" s="678"/>
      <c r="P76" s="640"/>
      <c r="Q76" s="640"/>
    </row>
    <row r="77" spans="1:21" s="6" customFormat="1" ht="12.75" customHeight="1" x14ac:dyDescent="0.2">
      <c r="A77" s="256">
        <v>2332.8200000000002</v>
      </c>
      <c r="B77" s="39" t="s">
        <v>184</v>
      </c>
      <c r="C77" s="446" t="s">
        <v>597</v>
      </c>
      <c r="D77" s="447" t="s">
        <v>598</v>
      </c>
      <c r="E77" s="819">
        <v>2056.21</v>
      </c>
      <c r="F77" s="257">
        <v>2056.21</v>
      </c>
      <c r="G77" s="42"/>
      <c r="I77" s="484"/>
      <c r="J77" s="484"/>
      <c r="L77" s="480"/>
      <c r="M77" s="678"/>
      <c r="N77" s="678"/>
      <c r="O77" s="678"/>
      <c r="P77" s="640"/>
      <c r="Q77" s="640"/>
    </row>
    <row r="78" spans="1:21" s="6" customFormat="1" ht="12.75" customHeight="1" x14ac:dyDescent="0.2">
      <c r="A78" s="256">
        <v>50</v>
      </c>
      <c r="B78" s="39" t="s">
        <v>184</v>
      </c>
      <c r="C78" s="446" t="s">
        <v>599</v>
      </c>
      <c r="D78" s="447" t="s">
        <v>600</v>
      </c>
      <c r="E78" s="819">
        <v>50</v>
      </c>
      <c r="F78" s="257">
        <v>50</v>
      </c>
      <c r="G78" s="42"/>
      <c r="I78" s="484"/>
      <c r="J78" s="484"/>
      <c r="L78" s="480"/>
      <c r="M78" s="678"/>
      <c r="N78" s="678"/>
      <c r="O78" s="678"/>
      <c r="P78" s="640"/>
      <c r="Q78" s="640"/>
    </row>
    <row r="79" spans="1:21" s="6" customFormat="1" ht="12.75" customHeight="1" x14ac:dyDescent="0.2">
      <c r="A79" s="242">
        <v>350</v>
      </c>
      <c r="B79" s="39" t="s">
        <v>184</v>
      </c>
      <c r="C79" s="440" t="s">
        <v>601</v>
      </c>
      <c r="D79" s="441" t="s">
        <v>602</v>
      </c>
      <c r="E79" s="815">
        <v>350</v>
      </c>
      <c r="F79" s="243">
        <v>350</v>
      </c>
      <c r="G79" s="42"/>
      <c r="I79" s="484"/>
      <c r="J79" s="484"/>
      <c r="L79" s="480"/>
      <c r="M79" s="678"/>
      <c r="N79" s="678"/>
      <c r="O79" s="678"/>
      <c r="P79" s="640"/>
      <c r="Q79" s="640"/>
    </row>
    <row r="80" spans="1:21" ht="12.75" customHeight="1" x14ac:dyDescent="0.2">
      <c r="A80" s="964">
        <v>280</v>
      </c>
      <c r="B80" s="39" t="s">
        <v>184</v>
      </c>
      <c r="C80" s="440" t="s">
        <v>603</v>
      </c>
      <c r="D80" s="447" t="s">
        <v>604</v>
      </c>
      <c r="E80" s="970">
        <v>100</v>
      </c>
      <c r="F80" s="257">
        <v>100</v>
      </c>
      <c r="G80" s="968"/>
      <c r="H80" s="12"/>
      <c r="I80" s="109"/>
      <c r="K80" s="12"/>
      <c r="L80" s="480"/>
      <c r="M80" s="678"/>
      <c r="N80" s="678"/>
      <c r="O80" s="678"/>
      <c r="R80" s="12"/>
    </row>
    <row r="81" spans="1:18" ht="12.75" customHeight="1" x14ac:dyDescent="0.2">
      <c r="A81" s="965">
        <v>500</v>
      </c>
      <c r="B81" s="39" t="s">
        <v>184</v>
      </c>
      <c r="C81" s="440" t="s">
        <v>605</v>
      </c>
      <c r="D81" s="441" t="s">
        <v>606</v>
      </c>
      <c r="E81" s="971">
        <v>550</v>
      </c>
      <c r="F81" s="243">
        <v>550</v>
      </c>
      <c r="G81" s="735"/>
      <c r="H81" s="12"/>
      <c r="I81" s="109"/>
      <c r="K81" s="12"/>
      <c r="L81" s="480"/>
      <c r="M81" s="678"/>
      <c r="N81" s="678"/>
      <c r="O81" s="678"/>
      <c r="R81" s="12"/>
    </row>
    <row r="82" spans="1:18" ht="12.75" customHeight="1" x14ac:dyDescent="0.2">
      <c r="A82" s="964">
        <v>530</v>
      </c>
      <c r="B82" s="39" t="s">
        <v>184</v>
      </c>
      <c r="C82" s="440" t="s">
        <v>607</v>
      </c>
      <c r="D82" s="441" t="s">
        <v>608</v>
      </c>
      <c r="E82" s="970">
        <f>201.61+328.39</f>
        <v>530</v>
      </c>
      <c r="F82" s="257">
        <v>530</v>
      </c>
      <c r="G82" s="271"/>
      <c r="H82" s="12"/>
      <c r="I82" s="109"/>
      <c r="K82" s="12"/>
      <c r="L82" s="480"/>
      <c r="M82" s="678"/>
      <c r="N82" s="678"/>
      <c r="O82" s="678"/>
      <c r="R82" s="12"/>
    </row>
    <row r="83" spans="1:18" ht="12.75" customHeight="1" x14ac:dyDescent="0.2">
      <c r="A83" s="965">
        <v>300</v>
      </c>
      <c r="B83" s="39" t="s">
        <v>184</v>
      </c>
      <c r="C83" s="440" t="s">
        <v>609</v>
      </c>
      <c r="D83" s="441" t="s">
        <v>610</v>
      </c>
      <c r="E83" s="971">
        <v>300</v>
      </c>
      <c r="F83" s="243">
        <v>300</v>
      </c>
      <c r="G83" s="271"/>
      <c r="H83" s="12"/>
      <c r="I83" s="109"/>
      <c r="K83" s="12"/>
      <c r="L83" s="480"/>
      <c r="M83" s="678"/>
      <c r="N83" s="678"/>
      <c r="O83" s="678"/>
      <c r="R83" s="12"/>
    </row>
    <row r="84" spans="1:18" ht="12.75" customHeight="1" x14ac:dyDescent="0.2">
      <c r="A84" s="965">
        <v>200</v>
      </c>
      <c r="B84" s="39" t="s">
        <v>184</v>
      </c>
      <c r="C84" s="440" t="s">
        <v>611</v>
      </c>
      <c r="D84" s="441" t="s">
        <v>612</v>
      </c>
      <c r="E84" s="971">
        <v>200</v>
      </c>
      <c r="F84" s="243">
        <v>200</v>
      </c>
      <c r="G84" s="578"/>
      <c r="H84" s="12"/>
      <c r="I84" s="109"/>
      <c r="K84" s="12"/>
      <c r="L84" s="480"/>
      <c r="M84" s="678"/>
      <c r="N84" s="678"/>
      <c r="O84" s="678"/>
      <c r="R84" s="12"/>
    </row>
    <row r="85" spans="1:18" ht="12.75" customHeight="1" x14ac:dyDescent="0.2">
      <c r="A85" s="965">
        <v>300</v>
      </c>
      <c r="B85" s="39" t="s">
        <v>184</v>
      </c>
      <c r="C85" s="440" t="s">
        <v>613</v>
      </c>
      <c r="D85" s="441" t="s">
        <v>614</v>
      </c>
      <c r="E85" s="971">
        <v>300</v>
      </c>
      <c r="F85" s="243">
        <v>300</v>
      </c>
      <c r="G85" s="271"/>
      <c r="H85" s="12"/>
      <c r="I85" s="109"/>
      <c r="K85" s="12"/>
      <c r="L85" s="480"/>
      <c r="M85" s="678"/>
      <c r="N85" s="678"/>
      <c r="O85" s="678"/>
      <c r="R85" s="12"/>
    </row>
    <row r="86" spans="1:18" ht="12.75" customHeight="1" x14ac:dyDescent="0.2">
      <c r="A86" s="964">
        <v>950</v>
      </c>
      <c r="B86" s="39" t="s">
        <v>184</v>
      </c>
      <c r="C86" s="440" t="s">
        <v>615</v>
      </c>
      <c r="D86" s="441" t="s">
        <v>616</v>
      </c>
      <c r="E86" s="970">
        <f>363+587</f>
        <v>950</v>
      </c>
      <c r="F86" s="257">
        <v>950</v>
      </c>
      <c r="G86" s="271"/>
      <c r="H86" s="12"/>
      <c r="I86" s="109"/>
      <c r="K86" s="12"/>
      <c r="L86" s="480"/>
      <c r="M86" s="678"/>
      <c r="N86" s="678"/>
      <c r="O86" s="678"/>
      <c r="R86" s="12"/>
    </row>
    <row r="87" spans="1:18" ht="12.75" customHeight="1" x14ac:dyDescent="0.2">
      <c r="A87" s="964">
        <v>80</v>
      </c>
      <c r="B87" s="39" t="s">
        <v>184</v>
      </c>
      <c r="C87" s="440" t="s">
        <v>617</v>
      </c>
      <c r="D87" s="441" t="s">
        <v>618</v>
      </c>
      <c r="E87" s="970">
        <v>80</v>
      </c>
      <c r="F87" s="257">
        <v>80</v>
      </c>
      <c r="G87" s="271"/>
      <c r="H87" s="12"/>
      <c r="I87" s="109"/>
      <c r="K87" s="12"/>
      <c r="L87" s="480"/>
      <c r="M87" s="678"/>
      <c r="N87" s="678"/>
      <c r="O87" s="678"/>
      <c r="R87" s="12"/>
    </row>
    <row r="88" spans="1:18" ht="12.75" customHeight="1" x14ac:dyDescent="0.2">
      <c r="A88" s="964">
        <v>80</v>
      </c>
      <c r="B88" s="39" t="s">
        <v>184</v>
      </c>
      <c r="C88" s="440" t="s">
        <v>619</v>
      </c>
      <c r="D88" s="441" t="s">
        <v>620</v>
      </c>
      <c r="E88" s="970">
        <v>80</v>
      </c>
      <c r="F88" s="257">
        <v>80</v>
      </c>
      <c r="G88" s="271"/>
      <c r="H88" s="12"/>
      <c r="I88" s="109"/>
      <c r="K88" s="12"/>
      <c r="L88" s="370"/>
      <c r="R88" s="12"/>
    </row>
    <row r="89" spans="1:18" ht="12.75" customHeight="1" x14ac:dyDescent="0.2">
      <c r="A89" s="964">
        <v>100</v>
      </c>
      <c r="B89" s="39" t="s">
        <v>184</v>
      </c>
      <c r="C89" s="440" t="s">
        <v>621</v>
      </c>
      <c r="D89" s="441" t="s">
        <v>622</v>
      </c>
      <c r="E89" s="970">
        <v>100</v>
      </c>
      <c r="F89" s="257">
        <v>100</v>
      </c>
      <c r="G89" s="271"/>
      <c r="H89" s="12"/>
      <c r="I89" s="109"/>
      <c r="K89" s="12"/>
      <c r="L89" s="370"/>
      <c r="R89" s="12"/>
    </row>
    <row r="90" spans="1:18" ht="12.75" customHeight="1" x14ac:dyDescent="0.2">
      <c r="A90" s="964">
        <v>120</v>
      </c>
      <c r="B90" s="39" t="s">
        <v>184</v>
      </c>
      <c r="C90" s="446" t="s">
        <v>623</v>
      </c>
      <c r="D90" s="447" t="s">
        <v>624</v>
      </c>
      <c r="E90" s="970">
        <v>120</v>
      </c>
      <c r="F90" s="257">
        <v>120</v>
      </c>
      <c r="G90" s="271"/>
      <c r="H90" s="12"/>
      <c r="I90" s="109"/>
      <c r="K90" s="12"/>
      <c r="L90" s="370"/>
      <c r="R90" s="12"/>
    </row>
    <row r="91" spans="1:18" ht="12.75" customHeight="1" x14ac:dyDescent="0.2">
      <c r="A91" s="964">
        <v>30</v>
      </c>
      <c r="B91" s="39" t="s">
        <v>184</v>
      </c>
      <c r="C91" s="446" t="s">
        <v>625</v>
      </c>
      <c r="D91" s="447" t="s">
        <v>626</v>
      </c>
      <c r="E91" s="970">
        <v>30</v>
      </c>
      <c r="F91" s="257">
        <v>30</v>
      </c>
      <c r="G91" s="271"/>
      <c r="H91" s="12"/>
      <c r="I91" s="109"/>
      <c r="K91" s="12"/>
      <c r="L91" s="370"/>
      <c r="R91" s="12"/>
    </row>
    <row r="92" spans="1:18" ht="12.75" customHeight="1" x14ac:dyDescent="0.2">
      <c r="A92" s="964">
        <v>30</v>
      </c>
      <c r="B92" s="39" t="s">
        <v>184</v>
      </c>
      <c r="C92" s="446" t="s">
        <v>627</v>
      </c>
      <c r="D92" s="447" t="s">
        <v>1021</v>
      </c>
      <c r="E92" s="970">
        <v>30</v>
      </c>
      <c r="F92" s="257">
        <v>30</v>
      </c>
      <c r="G92" s="271"/>
      <c r="H92" s="12"/>
      <c r="I92" s="109"/>
      <c r="K92" s="12"/>
      <c r="L92" s="370"/>
      <c r="R92" s="12"/>
    </row>
    <row r="93" spans="1:18" ht="12.75" customHeight="1" x14ac:dyDescent="0.2">
      <c r="A93" s="964">
        <v>550</v>
      </c>
      <c r="B93" s="39" t="s">
        <v>184</v>
      </c>
      <c r="C93" s="446" t="s">
        <v>628</v>
      </c>
      <c r="D93" s="447" t="s">
        <v>629</v>
      </c>
      <c r="E93" s="970">
        <v>550</v>
      </c>
      <c r="F93" s="257">
        <v>550</v>
      </c>
      <c r="G93" s="271"/>
      <c r="H93" s="12"/>
      <c r="I93" s="109"/>
      <c r="K93" s="12"/>
      <c r="L93" s="370"/>
      <c r="R93" s="12"/>
    </row>
    <row r="94" spans="1:18" ht="12.75" customHeight="1" x14ac:dyDescent="0.2">
      <c r="A94" s="964">
        <v>50</v>
      </c>
      <c r="B94" s="39" t="s">
        <v>184</v>
      </c>
      <c r="C94" s="446" t="s">
        <v>630</v>
      </c>
      <c r="D94" s="447" t="s">
        <v>631</v>
      </c>
      <c r="E94" s="970">
        <v>60</v>
      </c>
      <c r="F94" s="257">
        <v>60</v>
      </c>
      <c r="G94" s="271"/>
      <c r="H94" s="12"/>
      <c r="I94" s="109"/>
      <c r="K94" s="12"/>
      <c r="L94" s="370"/>
      <c r="R94" s="12"/>
    </row>
    <row r="95" spans="1:18" ht="12.75" customHeight="1" x14ac:dyDescent="0.2">
      <c r="A95" s="964">
        <v>50</v>
      </c>
      <c r="B95" s="39" t="s">
        <v>184</v>
      </c>
      <c r="C95" s="446" t="s">
        <v>632</v>
      </c>
      <c r="D95" s="447" t="s">
        <v>633</v>
      </c>
      <c r="E95" s="970">
        <v>50</v>
      </c>
      <c r="F95" s="257">
        <v>50</v>
      </c>
      <c r="G95" s="271"/>
      <c r="H95" s="12"/>
      <c r="I95" s="109"/>
      <c r="K95" s="12"/>
      <c r="L95" s="370"/>
      <c r="R95" s="12"/>
    </row>
    <row r="96" spans="1:18" ht="12.75" customHeight="1" x14ac:dyDescent="0.2">
      <c r="A96" s="964">
        <v>50</v>
      </c>
      <c r="B96" s="39" t="s">
        <v>184</v>
      </c>
      <c r="C96" s="446" t="s">
        <v>634</v>
      </c>
      <c r="D96" s="447" t="s">
        <v>635</v>
      </c>
      <c r="E96" s="970">
        <v>50</v>
      </c>
      <c r="F96" s="257">
        <v>50</v>
      </c>
      <c r="G96" s="271"/>
      <c r="H96" s="12"/>
      <c r="I96" s="109"/>
      <c r="K96" s="12"/>
      <c r="L96" s="370"/>
      <c r="R96" s="12"/>
    </row>
    <row r="97" spans="1:18" ht="12.75" customHeight="1" x14ac:dyDescent="0.2">
      <c r="A97" s="966">
        <v>210</v>
      </c>
      <c r="B97" s="37" t="s">
        <v>184</v>
      </c>
      <c r="C97" s="961" t="s">
        <v>636</v>
      </c>
      <c r="D97" s="962" t="s">
        <v>637</v>
      </c>
      <c r="E97" s="972">
        <v>210</v>
      </c>
      <c r="F97" s="963">
        <v>210</v>
      </c>
      <c r="G97" s="735"/>
      <c r="H97" s="12"/>
      <c r="I97" s="109"/>
      <c r="K97" s="12"/>
      <c r="L97" s="370"/>
      <c r="R97" s="12"/>
    </row>
    <row r="98" spans="1:18" ht="12.75" customHeight="1" x14ac:dyDescent="0.2">
      <c r="A98" s="965">
        <v>100</v>
      </c>
      <c r="B98" s="439" t="s">
        <v>184</v>
      </c>
      <c r="C98" s="440" t="s">
        <v>1789</v>
      </c>
      <c r="D98" s="441" t="s">
        <v>1790</v>
      </c>
      <c r="E98" s="971">
        <v>100</v>
      </c>
      <c r="F98" s="243">
        <v>100</v>
      </c>
      <c r="G98" s="271"/>
      <c r="H98" s="12"/>
      <c r="I98" s="109"/>
      <c r="K98" s="12"/>
      <c r="L98" s="370"/>
      <c r="R98" s="12"/>
    </row>
    <row r="99" spans="1:18" ht="12.75" customHeight="1" thickBot="1" x14ac:dyDescent="0.25">
      <c r="A99" s="967">
        <v>500</v>
      </c>
      <c r="B99" s="448" t="s">
        <v>184</v>
      </c>
      <c r="C99" s="449" t="s">
        <v>1221</v>
      </c>
      <c r="D99" s="974" t="s">
        <v>1220</v>
      </c>
      <c r="E99" s="973">
        <v>500</v>
      </c>
      <c r="F99" s="969">
        <v>500</v>
      </c>
      <c r="G99" s="579"/>
      <c r="H99" s="12"/>
      <c r="I99" s="109"/>
      <c r="K99" s="12"/>
      <c r="L99" s="370"/>
      <c r="R99" s="12"/>
    </row>
    <row r="100" spans="1:18" s="6" customFormat="1" ht="12.75" customHeight="1" x14ac:dyDescent="0.2">
      <c r="B100" s="11"/>
      <c r="H100" s="11"/>
      <c r="J100" s="484"/>
      <c r="K100" s="484"/>
      <c r="M100" s="640"/>
      <c r="N100" s="640"/>
      <c r="O100" s="640"/>
      <c r="P100" s="640"/>
      <c r="Q100" s="640"/>
      <c r="R100" s="640"/>
    </row>
    <row r="101" spans="1:18" s="6" customFormat="1" ht="12.75" customHeight="1" x14ac:dyDescent="0.2">
      <c r="B101" s="11"/>
      <c r="H101" s="11"/>
      <c r="J101" s="484"/>
      <c r="K101" s="484"/>
      <c r="M101" s="640"/>
      <c r="N101" s="640"/>
      <c r="O101" s="640"/>
      <c r="P101" s="640"/>
      <c r="Q101" s="640"/>
      <c r="R101" s="640"/>
    </row>
    <row r="102" spans="1:18" s="6" customFormat="1" ht="18.75" customHeight="1" x14ac:dyDescent="0.2">
      <c r="B102" s="110" t="s">
        <v>904</v>
      </c>
      <c r="C102" s="110"/>
      <c r="D102" s="110"/>
      <c r="E102" s="110"/>
      <c r="F102" s="110"/>
      <c r="G102" s="110"/>
      <c r="H102" s="38"/>
      <c r="J102" s="484"/>
      <c r="K102" s="484"/>
      <c r="M102" s="640"/>
      <c r="N102" s="640"/>
      <c r="O102" s="640"/>
      <c r="P102" s="640"/>
      <c r="Q102" s="640"/>
      <c r="R102" s="640"/>
    </row>
    <row r="103" spans="1:18" s="6" customFormat="1" ht="12.75" customHeight="1" thickBot="1" x14ac:dyDescent="0.25">
      <c r="B103" s="5"/>
      <c r="C103" s="5"/>
      <c r="D103" s="5"/>
      <c r="E103" s="34"/>
      <c r="F103" s="34"/>
      <c r="G103" s="433" t="s">
        <v>165</v>
      </c>
      <c r="H103" s="49"/>
      <c r="J103" s="484"/>
      <c r="K103" s="484"/>
      <c r="M103" s="640"/>
      <c r="N103" s="640"/>
      <c r="O103" s="640"/>
      <c r="P103" s="640"/>
      <c r="Q103" s="640"/>
      <c r="R103" s="640"/>
    </row>
    <row r="104" spans="1:18" s="6" customFormat="1" ht="12" customHeight="1" x14ac:dyDescent="0.2">
      <c r="A104" s="3332" t="s">
        <v>1453</v>
      </c>
      <c r="B104" s="3351" t="s">
        <v>171</v>
      </c>
      <c r="C104" s="3336" t="s">
        <v>638</v>
      </c>
      <c r="D104" s="3348" t="s">
        <v>188</v>
      </c>
      <c r="E104" s="3340" t="s">
        <v>1568</v>
      </c>
      <c r="F104" s="3342" t="s">
        <v>1454</v>
      </c>
      <c r="G104" s="3329" t="s">
        <v>186</v>
      </c>
      <c r="I104" s="484"/>
      <c r="J104" s="484"/>
      <c r="L104" s="640"/>
      <c r="M104" s="640"/>
      <c r="N104" s="640"/>
      <c r="O104" s="640"/>
      <c r="P104" s="640"/>
      <c r="Q104" s="640"/>
    </row>
    <row r="105" spans="1:18" s="6" customFormat="1" ht="16.5" customHeight="1" thickBot="1" x14ac:dyDescent="0.25">
      <c r="A105" s="3333"/>
      <c r="B105" s="3352"/>
      <c r="C105" s="3337"/>
      <c r="D105" s="3350"/>
      <c r="E105" s="3341"/>
      <c r="F105" s="3343"/>
      <c r="G105" s="3330"/>
      <c r="I105" s="484"/>
      <c r="J105" s="484"/>
      <c r="L105" s="640"/>
      <c r="M105" s="640"/>
      <c r="N105" s="640"/>
      <c r="O105" s="640"/>
      <c r="P105" s="640"/>
      <c r="Q105" s="640"/>
    </row>
    <row r="106" spans="1:18" s="6" customFormat="1" ht="15" customHeight="1" thickBot="1" x14ac:dyDescent="0.25">
      <c r="A106" s="62">
        <f>A107</f>
        <v>12750</v>
      </c>
      <c r="B106" s="978" t="s">
        <v>172</v>
      </c>
      <c r="C106" s="979" t="s">
        <v>169</v>
      </c>
      <c r="D106" s="954" t="s">
        <v>174</v>
      </c>
      <c r="E106" s="62">
        <f>E107</f>
        <v>12700</v>
      </c>
      <c r="F106" s="58">
        <f>F107</f>
        <v>12700</v>
      </c>
      <c r="G106" s="1246" t="s">
        <v>167</v>
      </c>
      <c r="I106" s="675"/>
      <c r="J106" s="484"/>
      <c r="K106" s="484"/>
      <c r="L106" s="640"/>
      <c r="M106" s="640"/>
      <c r="N106" s="640"/>
      <c r="O106" s="640"/>
      <c r="P106" s="640"/>
      <c r="Q106" s="640"/>
    </row>
    <row r="107" spans="1:18" s="6" customFormat="1" ht="12.75" customHeight="1" x14ac:dyDescent="0.2">
      <c r="A107" s="239">
        <f>SUM(A108:A127)</f>
        <v>12750</v>
      </c>
      <c r="B107" s="981" t="s">
        <v>173</v>
      </c>
      <c r="C107" s="437" t="s">
        <v>167</v>
      </c>
      <c r="D107" s="980" t="s">
        <v>639</v>
      </c>
      <c r="E107" s="814">
        <f>SUM(E108:E127)</f>
        <v>12700</v>
      </c>
      <c r="F107" s="240">
        <f>SUM(F108:F127)</f>
        <v>12700</v>
      </c>
      <c r="G107" s="682"/>
      <c r="I107" s="484"/>
      <c r="J107" s="484"/>
      <c r="L107" s="640"/>
      <c r="M107" s="640"/>
      <c r="N107" s="640"/>
      <c r="O107" s="640"/>
      <c r="P107" s="640"/>
      <c r="Q107" s="640"/>
    </row>
    <row r="108" spans="1:18" s="6" customFormat="1" ht="12.75" customHeight="1" x14ac:dyDescent="0.2">
      <c r="A108" s="242">
        <v>1200</v>
      </c>
      <c r="B108" s="984" t="s">
        <v>173</v>
      </c>
      <c r="C108" s="440" t="s">
        <v>640</v>
      </c>
      <c r="D108" s="252" t="s">
        <v>1791</v>
      </c>
      <c r="E108" s="815">
        <v>1200</v>
      </c>
      <c r="F108" s="243">
        <v>1200</v>
      </c>
      <c r="G108" s="578"/>
      <c r="I108" s="484"/>
      <c r="J108" s="484"/>
      <c r="L108" s="640"/>
      <c r="M108" s="640"/>
      <c r="N108" s="640"/>
      <c r="O108" s="640"/>
      <c r="P108" s="640"/>
      <c r="Q108" s="640"/>
    </row>
    <row r="109" spans="1:18" s="6" customFormat="1" ht="12.75" customHeight="1" x14ac:dyDescent="0.2">
      <c r="A109" s="242">
        <v>800</v>
      </c>
      <c r="B109" s="984" t="s">
        <v>172</v>
      </c>
      <c r="C109" s="440" t="s">
        <v>641</v>
      </c>
      <c r="D109" s="252" t="s">
        <v>642</v>
      </c>
      <c r="E109" s="815">
        <v>800</v>
      </c>
      <c r="F109" s="243">
        <v>800</v>
      </c>
      <c r="G109" s="578"/>
      <c r="I109" s="484"/>
      <c r="J109" s="484"/>
      <c r="L109" s="640"/>
      <c r="M109" s="640"/>
      <c r="N109" s="640"/>
      <c r="O109" s="640"/>
      <c r="P109" s="640"/>
      <c r="Q109" s="640"/>
    </row>
    <row r="110" spans="1:18" s="6" customFormat="1" ht="12.75" customHeight="1" x14ac:dyDescent="0.2">
      <c r="A110" s="242">
        <v>320</v>
      </c>
      <c r="B110" s="984" t="s">
        <v>172</v>
      </c>
      <c r="C110" s="440" t="s">
        <v>643</v>
      </c>
      <c r="D110" s="252" t="s">
        <v>644</v>
      </c>
      <c r="E110" s="815">
        <v>320</v>
      </c>
      <c r="F110" s="243">
        <v>320</v>
      </c>
      <c r="G110" s="578"/>
      <c r="I110" s="484"/>
      <c r="J110" s="484"/>
      <c r="L110" s="640"/>
      <c r="M110" s="640"/>
      <c r="N110" s="640"/>
      <c r="O110" s="640"/>
      <c r="P110" s="640"/>
      <c r="Q110" s="640"/>
    </row>
    <row r="111" spans="1:18" s="6" customFormat="1" ht="12.75" customHeight="1" x14ac:dyDescent="0.2">
      <c r="A111" s="242">
        <v>880</v>
      </c>
      <c r="B111" s="984" t="s">
        <v>172</v>
      </c>
      <c r="C111" s="440" t="s">
        <v>645</v>
      </c>
      <c r="D111" s="252" t="s">
        <v>646</v>
      </c>
      <c r="E111" s="815">
        <v>880</v>
      </c>
      <c r="F111" s="243">
        <v>880</v>
      </c>
      <c r="G111" s="578"/>
      <c r="I111" s="484"/>
      <c r="J111" s="484"/>
      <c r="L111" s="640"/>
      <c r="M111" s="640"/>
      <c r="N111" s="640"/>
      <c r="O111" s="640"/>
      <c r="P111" s="640"/>
      <c r="Q111" s="640"/>
    </row>
    <row r="112" spans="1:18" s="6" customFormat="1" ht="12.75" customHeight="1" x14ac:dyDescent="0.2">
      <c r="A112" s="242">
        <v>500</v>
      </c>
      <c r="B112" s="984" t="s">
        <v>172</v>
      </c>
      <c r="C112" s="440" t="s">
        <v>647</v>
      </c>
      <c r="D112" s="252" t="s">
        <v>648</v>
      </c>
      <c r="E112" s="815">
        <v>500</v>
      </c>
      <c r="F112" s="243">
        <v>500</v>
      </c>
      <c r="G112" s="578"/>
      <c r="I112" s="484"/>
      <c r="J112" s="484"/>
      <c r="L112" s="640"/>
      <c r="M112" s="640"/>
      <c r="N112" s="640"/>
      <c r="O112" s="640"/>
      <c r="P112" s="640"/>
      <c r="Q112" s="640"/>
    </row>
    <row r="113" spans="1:18" s="6" customFormat="1" ht="12.75" customHeight="1" x14ac:dyDescent="0.2">
      <c r="A113" s="295">
        <v>100</v>
      </c>
      <c r="B113" s="985" t="s">
        <v>172</v>
      </c>
      <c r="C113" s="977" t="s">
        <v>1224</v>
      </c>
      <c r="D113" s="116" t="s">
        <v>1027</v>
      </c>
      <c r="E113" s="858">
        <v>100</v>
      </c>
      <c r="F113" s="296">
        <v>100</v>
      </c>
      <c r="G113" s="681"/>
      <c r="I113" s="484"/>
      <c r="J113" s="484"/>
      <c r="L113" s="640"/>
      <c r="M113" s="640"/>
      <c r="N113" s="640"/>
      <c r="O113" s="640"/>
      <c r="P113" s="640"/>
      <c r="Q113" s="640"/>
    </row>
    <row r="114" spans="1:18" s="6" customFormat="1" ht="12.75" customHeight="1" x14ac:dyDescent="0.2">
      <c r="A114" s="242">
        <v>100</v>
      </c>
      <c r="B114" s="984" t="s">
        <v>172</v>
      </c>
      <c r="C114" s="440" t="s">
        <v>649</v>
      </c>
      <c r="D114" s="252" t="s">
        <v>952</v>
      </c>
      <c r="E114" s="815">
        <v>100</v>
      </c>
      <c r="F114" s="243">
        <v>100</v>
      </c>
      <c r="G114" s="578"/>
      <c r="I114" s="484"/>
      <c r="J114" s="484"/>
      <c r="L114" s="640"/>
      <c r="M114" s="640"/>
      <c r="N114" s="640"/>
      <c r="O114" s="640"/>
      <c r="P114" s="640"/>
      <c r="Q114" s="640"/>
    </row>
    <row r="115" spans="1:18" s="6" customFormat="1" ht="12.75" customHeight="1" x14ac:dyDescent="0.2">
      <c r="A115" s="295">
        <v>50</v>
      </c>
      <c r="B115" s="982" t="s">
        <v>172</v>
      </c>
      <c r="C115" s="977" t="s">
        <v>1222</v>
      </c>
      <c r="D115" s="116" t="s">
        <v>1023</v>
      </c>
      <c r="E115" s="858">
        <v>50</v>
      </c>
      <c r="F115" s="296">
        <v>50</v>
      </c>
      <c r="G115" s="578"/>
      <c r="I115" s="484"/>
      <c r="J115" s="484"/>
      <c r="L115" s="640"/>
      <c r="M115" s="640"/>
      <c r="N115" s="640"/>
      <c r="O115" s="640"/>
      <c r="P115" s="640"/>
      <c r="Q115" s="640"/>
    </row>
    <row r="116" spans="1:18" s="6" customFormat="1" ht="12.75" customHeight="1" x14ac:dyDescent="0.2">
      <c r="A116" s="295">
        <v>0</v>
      </c>
      <c r="B116" s="982" t="s">
        <v>172</v>
      </c>
      <c r="C116" s="977" t="s">
        <v>1225</v>
      </c>
      <c r="D116" s="116" t="s">
        <v>1226</v>
      </c>
      <c r="E116" s="858">
        <v>0</v>
      </c>
      <c r="F116" s="296">
        <v>0</v>
      </c>
      <c r="G116" s="578"/>
      <c r="I116" s="484"/>
      <c r="J116" s="484"/>
      <c r="L116" s="640"/>
      <c r="M116" s="640"/>
      <c r="N116" s="640"/>
      <c r="O116" s="640"/>
      <c r="P116" s="640"/>
      <c r="Q116" s="640"/>
    </row>
    <row r="117" spans="1:18" s="6" customFormat="1" ht="12.75" customHeight="1" x14ac:dyDescent="0.2">
      <c r="A117" s="256">
        <v>0</v>
      </c>
      <c r="B117" s="1253" t="s">
        <v>172</v>
      </c>
      <c r="C117" s="446" t="s">
        <v>650</v>
      </c>
      <c r="D117" s="1256" t="s">
        <v>1022</v>
      </c>
      <c r="E117" s="819">
        <v>0</v>
      </c>
      <c r="F117" s="257">
        <v>0</v>
      </c>
      <c r="G117" s="1177"/>
      <c r="I117" s="484"/>
      <c r="J117" s="484"/>
      <c r="L117" s="640"/>
      <c r="M117" s="640"/>
      <c r="N117" s="640"/>
      <c r="O117" s="640"/>
      <c r="P117" s="640"/>
      <c r="Q117" s="640"/>
    </row>
    <row r="118" spans="1:18" s="6" customFormat="1" ht="12.75" customHeight="1" x14ac:dyDescent="0.2">
      <c r="A118" s="242">
        <v>200</v>
      </c>
      <c r="B118" s="984" t="s">
        <v>172</v>
      </c>
      <c r="C118" s="440" t="s">
        <v>651</v>
      </c>
      <c r="D118" s="116" t="s">
        <v>1792</v>
      </c>
      <c r="E118" s="815">
        <v>200</v>
      </c>
      <c r="F118" s="243">
        <v>200</v>
      </c>
      <c r="G118" s="681"/>
      <c r="I118" s="484"/>
      <c r="J118" s="484"/>
      <c r="L118" s="640"/>
      <c r="M118" s="640"/>
      <c r="N118" s="640"/>
      <c r="O118" s="640"/>
      <c r="P118" s="640"/>
      <c r="Q118" s="640"/>
    </row>
    <row r="119" spans="1:18" s="6" customFormat="1" ht="12.75" customHeight="1" x14ac:dyDescent="0.2">
      <c r="A119" s="242">
        <v>50</v>
      </c>
      <c r="B119" s="984" t="s">
        <v>172</v>
      </c>
      <c r="C119" s="440" t="s">
        <v>1024</v>
      </c>
      <c r="D119" s="252" t="s">
        <v>950</v>
      </c>
      <c r="E119" s="815">
        <v>50</v>
      </c>
      <c r="F119" s="243">
        <v>50</v>
      </c>
      <c r="G119" s="681"/>
      <c r="I119" s="484"/>
      <c r="J119" s="484"/>
      <c r="L119" s="640"/>
      <c r="M119" s="640"/>
      <c r="N119" s="640"/>
      <c r="O119" s="640"/>
      <c r="P119" s="640"/>
      <c r="Q119" s="640"/>
    </row>
    <row r="120" spans="1:18" s="6" customFormat="1" x14ac:dyDescent="0.2">
      <c r="A120" s="295">
        <v>100</v>
      </c>
      <c r="B120" s="985" t="s">
        <v>172</v>
      </c>
      <c r="C120" s="977" t="s">
        <v>1576</v>
      </c>
      <c r="D120" s="116" t="s">
        <v>1571</v>
      </c>
      <c r="E120" s="858">
        <v>50</v>
      </c>
      <c r="F120" s="296">
        <v>50</v>
      </c>
      <c r="G120" s="218"/>
      <c r="I120" s="484"/>
      <c r="J120" s="484"/>
      <c r="L120" s="640"/>
      <c r="M120" s="640"/>
      <c r="N120" s="640"/>
      <c r="O120" s="640"/>
      <c r="P120" s="640"/>
      <c r="Q120" s="640"/>
    </row>
    <row r="121" spans="1:18" s="6" customFormat="1" x14ac:dyDescent="0.2">
      <c r="A121" s="242">
        <v>100</v>
      </c>
      <c r="B121" s="984" t="s">
        <v>172</v>
      </c>
      <c r="C121" s="977" t="s">
        <v>1025</v>
      </c>
      <c r="D121" s="19" t="s">
        <v>1573</v>
      </c>
      <c r="E121" s="858">
        <v>100</v>
      </c>
      <c r="F121" s="296">
        <v>100</v>
      </c>
      <c r="G121" s="926"/>
      <c r="I121" s="484"/>
      <c r="J121" s="484"/>
      <c r="L121" s="640"/>
      <c r="M121" s="640"/>
      <c r="N121" s="640"/>
      <c r="O121" s="640"/>
      <c r="P121" s="640"/>
      <c r="Q121" s="640"/>
    </row>
    <row r="122" spans="1:18" s="6" customFormat="1" x14ac:dyDescent="0.2">
      <c r="A122" s="242">
        <v>100</v>
      </c>
      <c r="B122" s="984" t="s">
        <v>172</v>
      </c>
      <c r="C122" s="440" t="s">
        <v>1575</v>
      </c>
      <c r="D122" s="116" t="s">
        <v>1223</v>
      </c>
      <c r="E122" s="815">
        <v>0</v>
      </c>
      <c r="F122" s="243">
        <v>0</v>
      </c>
      <c r="G122" s="681"/>
      <c r="I122" s="484"/>
      <c r="J122" s="484"/>
      <c r="L122" s="640"/>
      <c r="M122" s="640"/>
      <c r="N122" s="640"/>
      <c r="O122" s="640"/>
      <c r="P122" s="640"/>
      <c r="Q122" s="640"/>
    </row>
    <row r="123" spans="1:18" s="6" customFormat="1" ht="22.5" x14ac:dyDescent="0.2">
      <c r="A123" s="295">
        <v>8000</v>
      </c>
      <c r="B123" s="985" t="s">
        <v>172</v>
      </c>
      <c r="C123" s="977" t="s">
        <v>1026</v>
      </c>
      <c r="D123" s="116" t="s">
        <v>951</v>
      </c>
      <c r="E123" s="858">
        <v>8000</v>
      </c>
      <c r="F123" s="296">
        <v>8000</v>
      </c>
      <c r="G123" s="578"/>
      <c r="I123" s="484"/>
      <c r="J123" s="484"/>
      <c r="L123" s="640"/>
      <c r="M123" s="640"/>
      <c r="N123" s="640"/>
      <c r="O123" s="640"/>
      <c r="P123" s="640"/>
      <c r="Q123" s="640"/>
    </row>
    <row r="124" spans="1:18" s="6" customFormat="1" x14ac:dyDescent="0.2">
      <c r="A124" s="295">
        <v>250</v>
      </c>
      <c r="B124" s="982" t="s">
        <v>172</v>
      </c>
      <c r="C124" s="293" t="s">
        <v>1574</v>
      </c>
      <c r="D124" s="19" t="s">
        <v>1793</v>
      </c>
      <c r="E124" s="858">
        <v>0</v>
      </c>
      <c r="F124" s="296">
        <v>0</v>
      </c>
      <c r="G124" s="926"/>
      <c r="I124" s="484"/>
      <c r="J124" s="484"/>
      <c r="L124" s="640"/>
      <c r="M124" s="640"/>
      <c r="N124" s="640"/>
      <c r="O124" s="640"/>
      <c r="P124" s="640"/>
      <c r="Q124" s="640"/>
    </row>
    <row r="125" spans="1:18" s="6" customFormat="1" x14ac:dyDescent="0.2">
      <c r="A125" s="295">
        <v>0</v>
      </c>
      <c r="B125" s="982" t="s">
        <v>172</v>
      </c>
      <c r="C125" s="293" t="s">
        <v>1794</v>
      </c>
      <c r="D125" s="19" t="s">
        <v>1572</v>
      </c>
      <c r="E125" s="858">
        <v>100</v>
      </c>
      <c r="F125" s="296">
        <v>100</v>
      </c>
      <c r="G125" s="578"/>
      <c r="I125" s="484"/>
      <c r="J125" s="484"/>
      <c r="L125" s="640"/>
      <c r="M125" s="640"/>
      <c r="N125" s="640"/>
      <c r="O125" s="640"/>
      <c r="P125" s="640"/>
      <c r="Q125" s="640"/>
    </row>
    <row r="126" spans="1:18" s="6" customFormat="1" x14ac:dyDescent="0.2">
      <c r="A126" s="1507">
        <v>0</v>
      </c>
      <c r="B126" s="1509" t="s">
        <v>172</v>
      </c>
      <c r="C126" s="3180" t="s">
        <v>1795</v>
      </c>
      <c r="D126" s="1159" t="s">
        <v>1569</v>
      </c>
      <c r="E126" s="1319">
        <v>50</v>
      </c>
      <c r="F126" s="1508">
        <v>50</v>
      </c>
      <c r="G126" s="254"/>
      <c r="I126" s="484"/>
      <c r="J126" s="484"/>
      <c r="L126" s="640"/>
      <c r="M126" s="640"/>
      <c r="N126" s="640"/>
      <c r="O126" s="640"/>
      <c r="P126" s="640"/>
      <c r="Q126" s="640"/>
    </row>
    <row r="127" spans="1:18" s="6" customFormat="1" ht="12" thickBot="1" x14ac:dyDescent="0.25">
      <c r="A127" s="154">
        <v>0</v>
      </c>
      <c r="B127" s="983" t="s">
        <v>172</v>
      </c>
      <c r="C127" s="2030" t="s">
        <v>1796</v>
      </c>
      <c r="D127" s="1162" t="s">
        <v>1570</v>
      </c>
      <c r="E127" s="821">
        <v>200</v>
      </c>
      <c r="F127" s="155">
        <v>200</v>
      </c>
      <c r="G127" s="976"/>
      <c r="I127" s="484"/>
      <c r="J127" s="484"/>
      <c r="L127" s="640"/>
      <c r="M127" s="640"/>
      <c r="N127" s="640"/>
      <c r="O127" s="640"/>
      <c r="P127" s="640"/>
      <c r="Q127" s="640"/>
    </row>
    <row r="128" spans="1:18" s="6" customFormat="1" x14ac:dyDescent="0.2">
      <c r="B128" s="11"/>
      <c r="D128" s="418"/>
      <c r="H128" s="11"/>
      <c r="J128" s="484"/>
      <c r="K128" s="484"/>
      <c r="M128" s="640"/>
      <c r="N128" s="640"/>
      <c r="O128" s="640"/>
      <c r="P128" s="640"/>
      <c r="Q128" s="640"/>
      <c r="R128" s="640"/>
    </row>
    <row r="129" spans="1:18" s="6" customFormat="1" x14ac:dyDescent="0.2">
      <c r="B129" s="11"/>
      <c r="H129" s="11"/>
      <c r="J129" s="484"/>
      <c r="K129" s="484"/>
      <c r="M129" s="640"/>
      <c r="N129" s="640"/>
      <c r="O129" s="640"/>
      <c r="P129" s="640"/>
      <c r="Q129" s="640"/>
      <c r="R129" s="640"/>
    </row>
    <row r="130" spans="1:18" ht="16.5" customHeight="1" x14ac:dyDescent="0.2">
      <c r="B130" s="110" t="s">
        <v>906</v>
      </c>
      <c r="C130" s="110"/>
      <c r="D130" s="110"/>
      <c r="E130" s="110"/>
      <c r="F130" s="110"/>
      <c r="G130" s="110"/>
      <c r="H130" s="38"/>
    </row>
    <row r="131" spans="1:18" ht="12" thickBot="1" x14ac:dyDescent="0.25">
      <c r="B131" s="5"/>
      <c r="C131" s="5"/>
      <c r="D131" s="5"/>
      <c r="E131" s="8"/>
      <c r="F131" s="8"/>
      <c r="G131" s="8" t="s">
        <v>165</v>
      </c>
      <c r="H131" s="11"/>
    </row>
    <row r="132" spans="1:18" ht="13.5" customHeight="1" x14ac:dyDescent="0.2">
      <c r="A132" s="3332" t="s">
        <v>1453</v>
      </c>
      <c r="B132" s="3334" t="s">
        <v>171</v>
      </c>
      <c r="C132" s="3336" t="s">
        <v>652</v>
      </c>
      <c r="D132" s="3348" t="s">
        <v>183</v>
      </c>
      <c r="E132" s="3340" t="s">
        <v>1568</v>
      </c>
      <c r="F132" s="3342" t="s">
        <v>1454</v>
      </c>
      <c r="G132" s="3329" t="s">
        <v>186</v>
      </c>
      <c r="H132" s="12"/>
      <c r="I132" s="109"/>
      <c r="K132" s="12"/>
      <c r="L132" s="370"/>
      <c r="R132" s="12"/>
    </row>
    <row r="133" spans="1:18" ht="15" customHeight="1" thickBot="1" x14ac:dyDescent="0.25">
      <c r="A133" s="3333"/>
      <c r="B133" s="3335"/>
      <c r="C133" s="3337"/>
      <c r="D133" s="3350"/>
      <c r="E133" s="3341"/>
      <c r="F133" s="3343"/>
      <c r="G133" s="3330"/>
      <c r="H133" s="12"/>
      <c r="I133" s="109"/>
      <c r="K133" s="12"/>
      <c r="L133" s="370"/>
      <c r="R133" s="12"/>
    </row>
    <row r="134" spans="1:18" ht="15" customHeight="1" thickBot="1" x14ac:dyDescent="0.25">
      <c r="A134" s="58">
        <f>A135</f>
        <v>13700</v>
      </c>
      <c r="B134" s="434" t="s">
        <v>172</v>
      </c>
      <c r="C134" s="435" t="s">
        <v>169</v>
      </c>
      <c r="D134" s="57" t="s">
        <v>174</v>
      </c>
      <c r="E134" s="58">
        <f>E135</f>
        <v>0</v>
      </c>
      <c r="F134" s="58">
        <f>F135</f>
        <v>0</v>
      </c>
      <c r="G134" s="1246" t="s">
        <v>167</v>
      </c>
      <c r="H134" s="12"/>
      <c r="I134" s="109"/>
      <c r="K134" s="12"/>
      <c r="L134" s="370"/>
      <c r="R134" s="12"/>
    </row>
    <row r="135" spans="1:18" x14ac:dyDescent="0.2">
      <c r="A135" s="401">
        <f>A136</f>
        <v>13700</v>
      </c>
      <c r="B135" s="450" t="s">
        <v>172</v>
      </c>
      <c r="C135" s="451" t="s">
        <v>167</v>
      </c>
      <c r="D135" s="452" t="s">
        <v>58</v>
      </c>
      <c r="E135" s="822">
        <f>E136</f>
        <v>0</v>
      </c>
      <c r="F135" s="453">
        <f>F136</f>
        <v>0</v>
      </c>
      <c r="G135" s="454"/>
      <c r="H135" s="12"/>
      <c r="I135" s="109"/>
      <c r="K135" s="12"/>
      <c r="L135" s="370"/>
      <c r="R135" s="12"/>
    </row>
    <row r="136" spans="1:18" ht="12" thickBot="1" x14ac:dyDescent="0.25">
      <c r="A136" s="403">
        <v>13700</v>
      </c>
      <c r="B136" s="455" t="s">
        <v>172</v>
      </c>
      <c r="C136" s="456" t="s">
        <v>653</v>
      </c>
      <c r="D136" s="457" t="s">
        <v>654</v>
      </c>
      <c r="E136" s="823">
        <v>0</v>
      </c>
      <c r="F136" s="458">
        <v>0</v>
      </c>
      <c r="G136" s="129"/>
      <c r="H136" s="12"/>
      <c r="I136" s="109"/>
      <c r="K136" s="12"/>
      <c r="L136" s="370"/>
      <c r="R136" s="12"/>
    </row>
    <row r="137" spans="1:18" s="6" customFormat="1" ht="12.75" customHeight="1" x14ac:dyDescent="0.2">
      <c r="B137" s="11"/>
      <c r="H137" s="11"/>
      <c r="J137" s="484"/>
      <c r="K137" s="484"/>
      <c r="M137" s="640"/>
      <c r="N137" s="640"/>
      <c r="O137" s="640"/>
      <c r="P137" s="640"/>
      <c r="Q137" s="640"/>
      <c r="R137" s="640"/>
    </row>
    <row r="138" spans="1:18" s="6" customFormat="1" ht="18.75" customHeight="1" x14ac:dyDescent="0.25">
      <c r="B138" s="651" t="s">
        <v>905</v>
      </c>
      <c r="C138" s="651"/>
      <c r="D138" s="651"/>
      <c r="E138" s="651"/>
      <c r="F138" s="651"/>
      <c r="G138" s="651"/>
      <c r="H138" s="651"/>
      <c r="J138" s="484"/>
      <c r="K138" s="484"/>
      <c r="M138" s="640"/>
      <c r="N138" s="640"/>
      <c r="O138" s="640"/>
      <c r="P138" s="640"/>
      <c r="Q138" s="640"/>
      <c r="R138" s="640"/>
    </row>
    <row r="139" spans="1:18" s="6" customFormat="1" ht="12.75" customHeight="1" thickBot="1" x14ac:dyDescent="0.3">
      <c r="B139" s="2"/>
      <c r="C139" s="2"/>
      <c r="D139" s="2"/>
      <c r="E139" s="267"/>
      <c r="F139" s="267"/>
      <c r="G139" s="267" t="s">
        <v>165</v>
      </c>
      <c r="H139" s="46"/>
      <c r="J139" s="484"/>
      <c r="K139" s="484"/>
      <c r="M139" s="640"/>
      <c r="N139" s="640"/>
      <c r="O139" s="640"/>
      <c r="P139" s="640"/>
      <c r="Q139" s="640"/>
      <c r="R139" s="640"/>
    </row>
    <row r="140" spans="1:18" s="6" customFormat="1" ht="12.75" customHeight="1" x14ac:dyDescent="0.2">
      <c r="A140" s="3332" t="s">
        <v>1453</v>
      </c>
      <c r="B140" s="3344" t="s">
        <v>166</v>
      </c>
      <c r="C140" s="3346" t="s">
        <v>655</v>
      </c>
      <c r="D140" s="3348" t="s">
        <v>187</v>
      </c>
      <c r="E140" s="3340" t="s">
        <v>1568</v>
      </c>
      <c r="F140" s="3342" t="s">
        <v>1454</v>
      </c>
      <c r="G140" s="3329" t="s">
        <v>186</v>
      </c>
      <c r="I140" s="484"/>
      <c r="J140" s="484"/>
      <c r="L140" s="640"/>
      <c r="M140" s="640"/>
      <c r="N140" s="640"/>
      <c r="O140" s="640"/>
      <c r="P140" s="640"/>
      <c r="Q140" s="640"/>
    </row>
    <row r="141" spans="1:18" s="6" customFormat="1" ht="16.5" customHeight="1" thickBot="1" x14ac:dyDescent="0.25">
      <c r="A141" s="3333"/>
      <c r="B141" s="3345"/>
      <c r="C141" s="3347"/>
      <c r="D141" s="3349"/>
      <c r="E141" s="3341"/>
      <c r="F141" s="3343"/>
      <c r="G141" s="3330"/>
      <c r="I141" s="484"/>
      <c r="J141" s="484"/>
      <c r="L141" s="640"/>
      <c r="M141" s="640"/>
      <c r="N141" s="640"/>
      <c r="O141" s="640"/>
      <c r="P141" s="640"/>
      <c r="Q141" s="640"/>
    </row>
    <row r="142" spans="1:18" s="6" customFormat="1" ht="15" customHeight="1" thickBot="1" x14ac:dyDescent="0.25">
      <c r="A142" s="1228">
        <f>A143</f>
        <v>15000</v>
      </c>
      <c r="B142" s="1229" t="s">
        <v>168</v>
      </c>
      <c r="C142" s="1230" t="s">
        <v>656</v>
      </c>
      <c r="D142" s="1227" t="s">
        <v>198</v>
      </c>
      <c r="E142" s="1228">
        <f>E143</f>
        <v>14500</v>
      </c>
      <c r="F142" s="1231">
        <f>F143</f>
        <v>14800</v>
      </c>
      <c r="G142" s="1246" t="s">
        <v>167</v>
      </c>
      <c r="H142" s="418"/>
      <c r="I142" s="484"/>
      <c r="J142" s="484"/>
      <c r="L142" s="640"/>
      <c r="M142" s="640"/>
      <c r="N142" s="640"/>
      <c r="O142" s="640"/>
      <c r="P142" s="640"/>
      <c r="Q142" s="640"/>
    </row>
    <row r="143" spans="1:18" s="6" customFormat="1" ht="33.75" x14ac:dyDescent="0.2">
      <c r="A143" s="97">
        <f>SUM(A144:A147)</f>
        <v>15000</v>
      </c>
      <c r="B143" s="689" t="s">
        <v>172</v>
      </c>
      <c r="C143" s="688" t="s">
        <v>167</v>
      </c>
      <c r="D143" s="3047" t="s">
        <v>907</v>
      </c>
      <c r="E143" s="824">
        <f>SUM(E144:E147)</f>
        <v>14500</v>
      </c>
      <c r="F143" s="98">
        <f>SUM(F144:F147)</f>
        <v>14800</v>
      </c>
      <c r="G143" s="2305" t="s">
        <v>2298</v>
      </c>
      <c r="I143" s="484"/>
      <c r="J143" s="484"/>
      <c r="L143" s="680"/>
      <c r="M143" s="640"/>
      <c r="N143" s="640"/>
      <c r="O143" s="640"/>
      <c r="P143" s="640"/>
      <c r="Q143" s="640"/>
    </row>
    <row r="144" spans="1:18" s="6" customFormat="1" ht="12.75" customHeight="1" x14ac:dyDescent="0.2">
      <c r="A144" s="89">
        <v>12600</v>
      </c>
      <c r="B144" s="53" t="s">
        <v>172</v>
      </c>
      <c r="C144" s="459">
        <v>1010000</v>
      </c>
      <c r="D144" s="94" t="s">
        <v>657</v>
      </c>
      <c r="E144" s="825">
        <v>12400</v>
      </c>
      <c r="F144" s="273">
        <v>12600</v>
      </c>
      <c r="G144" s="690"/>
      <c r="I144" s="484"/>
      <c r="J144" s="484"/>
      <c r="L144" s="640"/>
      <c r="M144" s="640"/>
      <c r="N144" s="640"/>
      <c r="O144" s="640"/>
      <c r="P144" s="640"/>
      <c r="Q144" s="640"/>
    </row>
    <row r="145" spans="1:18" s="6" customFormat="1" ht="12.75" customHeight="1" x14ac:dyDescent="0.2">
      <c r="A145" s="82">
        <v>1400</v>
      </c>
      <c r="B145" s="53" t="s">
        <v>172</v>
      </c>
      <c r="C145" s="459">
        <v>1020000</v>
      </c>
      <c r="D145" s="94" t="s">
        <v>658</v>
      </c>
      <c r="E145" s="826">
        <v>1300</v>
      </c>
      <c r="F145" s="85">
        <v>1300</v>
      </c>
      <c r="G145" s="690"/>
      <c r="I145" s="484"/>
      <c r="J145" s="484"/>
      <c r="L145" s="640"/>
      <c r="M145" s="640"/>
      <c r="N145" s="640"/>
      <c r="O145" s="640"/>
      <c r="P145" s="640"/>
      <c r="Q145" s="640"/>
    </row>
    <row r="146" spans="1:18" s="6" customFormat="1" ht="12.75" customHeight="1" x14ac:dyDescent="0.2">
      <c r="A146" s="1203">
        <v>800</v>
      </c>
      <c r="B146" s="598" t="s">
        <v>172</v>
      </c>
      <c r="C146" s="255">
        <v>1030000</v>
      </c>
      <c r="D146" s="600" t="s">
        <v>953</v>
      </c>
      <c r="E146" s="990">
        <v>700</v>
      </c>
      <c r="F146" s="991">
        <v>800</v>
      </c>
      <c r="G146" s="690"/>
      <c r="I146" s="484"/>
      <c r="J146" s="484"/>
      <c r="L146" s="640"/>
      <c r="M146" s="640"/>
      <c r="N146" s="640"/>
      <c r="O146" s="640"/>
      <c r="P146" s="640"/>
      <c r="Q146" s="640"/>
    </row>
    <row r="147" spans="1:18" ht="12.75" customHeight="1" thickBot="1" x14ac:dyDescent="0.25">
      <c r="A147" s="1204">
        <v>200</v>
      </c>
      <c r="B147" s="986" t="s">
        <v>172</v>
      </c>
      <c r="C147" s="987">
        <v>1030000</v>
      </c>
      <c r="D147" s="988" t="s">
        <v>1028</v>
      </c>
      <c r="E147" s="827">
        <v>100</v>
      </c>
      <c r="F147" s="803">
        <v>100</v>
      </c>
      <c r="G147" s="989"/>
      <c r="H147" s="12"/>
      <c r="I147" s="109"/>
      <c r="K147" s="12"/>
      <c r="L147" s="370"/>
      <c r="R147" s="12"/>
    </row>
    <row r="150" spans="1:18" ht="18.75" customHeight="1" x14ac:dyDescent="0.2">
      <c r="B150" s="110" t="s">
        <v>894</v>
      </c>
      <c r="C150" s="110"/>
      <c r="D150" s="110"/>
      <c r="E150" s="110"/>
      <c r="F150" s="110"/>
      <c r="G150" s="110"/>
      <c r="H150" s="38"/>
    </row>
    <row r="151" spans="1:18" ht="12.75" customHeight="1" thickBot="1" x14ac:dyDescent="0.25">
      <c r="B151" s="5"/>
      <c r="C151" s="5"/>
      <c r="D151" s="624"/>
      <c r="E151" s="627"/>
      <c r="F151" s="627"/>
      <c r="G151" s="8" t="s">
        <v>165</v>
      </c>
      <c r="H151" s="6"/>
    </row>
    <row r="152" spans="1:18" ht="12.75" customHeight="1" x14ac:dyDescent="0.2">
      <c r="A152" s="3332" t="s">
        <v>1453</v>
      </c>
      <c r="B152" s="3334" t="s">
        <v>171</v>
      </c>
      <c r="C152" s="3336" t="s">
        <v>895</v>
      </c>
      <c r="D152" s="3338" t="s">
        <v>896</v>
      </c>
      <c r="E152" s="3340" t="s">
        <v>1568</v>
      </c>
      <c r="F152" s="3342" t="s">
        <v>1454</v>
      </c>
      <c r="G152" s="3329" t="s">
        <v>186</v>
      </c>
      <c r="H152" s="12"/>
      <c r="I152" s="109"/>
      <c r="K152" s="12"/>
      <c r="L152" s="370"/>
      <c r="R152" s="12"/>
    </row>
    <row r="153" spans="1:18" ht="15.75" customHeight="1" thickBot="1" x14ac:dyDescent="0.25">
      <c r="A153" s="3333"/>
      <c r="B153" s="3335"/>
      <c r="C153" s="3337"/>
      <c r="D153" s="3339"/>
      <c r="E153" s="3341"/>
      <c r="F153" s="3343"/>
      <c r="G153" s="3330"/>
      <c r="H153" s="12"/>
      <c r="I153" s="109"/>
      <c r="K153" s="12"/>
      <c r="L153" s="370"/>
      <c r="R153" s="12"/>
    </row>
    <row r="154" spans="1:18" ht="15" customHeight="1" thickBot="1" x14ac:dyDescent="0.25">
      <c r="A154" s="58">
        <f>A155</f>
        <v>5000</v>
      </c>
      <c r="B154" s="434" t="s">
        <v>172</v>
      </c>
      <c r="C154" s="435" t="s">
        <v>169</v>
      </c>
      <c r="D154" s="1227" t="s">
        <v>174</v>
      </c>
      <c r="E154" s="58">
        <f>E155</f>
        <v>5000</v>
      </c>
      <c r="F154" s="58">
        <f>F155</f>
        <v>5000</v>
      </c>
      <c r="G154" s="1246" t="s">
        <v>167</v>
      </c>
      <c r="H154" s="12"/>
      <c r="I154" s="109"/>
      <c r="K154" s="12"/>
      <c r="L154" s="370"/>
      <c r="R154" s="12"/>
    </row>
    <row r="155" spans="1:18" ht="12.75" customHeight="1" thickBot="1" x14ac:dyDescent="0.25">
      <c r="A155" s="1205">
        <v>5000</v>
      </c>
      <c r="B155" s="628" t="s">
        <v>173</v>
      </c>
      <c r="C155" s="629" t="s">
        <v>167</v>
      </c>
      <c r="D155" s="630" t="s">
        <v>897</v>
      </c>
      <c r="E155" s="828">
        <v>5000</v>
      </c>
      <c r="F155" s="631">
        <v>5000</v>
      </c>
      <c r="G155" s="632"/>
      <c r="H155" s="12"/>
      <c r="I155" s="109"/>
      <c r="K155" s="12"/>
      <c r="L155" s="370"/>
      <c r="R155" s="12"/>
    </row>
    <row r="156" spans="1:18" ht="12.75" customHeight="1" x14ac:dyDescent="0.2">
      <c r="B156" s="2134"/>
      <c r="C156" s="2134"/>
      <c r="E156" s="2134"/>
      <c r="F156" s="2134"/>
      <c r="G156" s="460"/>
    </row>
    <row r="157" spans="1:18" ht="12.75" customHeight="1" x14ac:dyDescent="0.2">
      <c r="B157" s="2134"/>
      <c r="C157" s="2134"/>
      <c r="E157" s="2134"/>
      <c r="F157" s="2134"/>
      <c r="G157" s="460"/>
    </row>
    <row r="158" spans="1:18" ht="12.75" customHeight="1" x14ac:dyDescent="0.2">
      <c r="B158" s="2134"/>
      <c r="C158" s="2134"/>
      <c r="E158" s="2134"/>
      <c r="F158" s="2134"/>
      <c r="G158" s="460"/>
    </row>
    <row r="159" spans="1:18" ht="12.75" customHeight="1" x14ac:dyDescent="0.2">
      <c r="A159" s="3331"/>
      <c r="B159" s="3331"/>
      <c r="C159" s="3331"/>
      <c r="D159" s="319"/>
      <c r="F159" s="2147"/>
      <c r="H159" s="163"/>
    </row>
    <row r="160" spans="1:18" ht="12.75" customHeight="1" x14ac:dyDescent="0.2">
      <c r="A160" s="2134"/>
      <c r="B160" s="2134"/>
      <c r="C160" s="2134"/>
      <c r="F160" s="163"/>
      <c r="H160" s="163"/>
    </row>
    <row r="161" spans="1:8" ht="12.75" customHeight="1" x14ac:dyDescent="0.2">
      <c r="A161" s="3331"/>
      <c r="B161" s="3331"/>
      <c r="C161" s="3331"/>
      <c r="D161" s="319"/>
      <c r="F161" s="2147"/>
      <c r="H161" s="163"/>
    </row>
    <row r="162" spans="1:8" ht="12.75" x14ac:dyDescent="0.2">
      <c r="A162" s="2134"/>
      <c r="B162" s="2134"/>
      <c r="C162" s="2134"/>
      <c r="F162" s="163"/>
      <c r="H162" s="163"/>
    </row>
    <row r="163" spans="1:8" ht="12.75" x14ac:dyDescent="0.2">
      <c r="A163" s="3331"/>
      <c r="B163" s="3331"/>
      <c r="C163" s="3331"/>
      <c r="D163" s="319"/>
      <c r="F163" s="2147"/>
      <c r="H163" s="163"/>
    </row>
    <row r="164" spans="1:8" ht="12.75" x14ac:dyDescent="0.2">
      <c r="A164" s="163"/>
      <c r="B164" s="163"/>
      <c r="C164" s="163"/>
      <c r="D164" s="163"/>
      <c r="E164" s="163"/>
      <c r="F164" s="163"/>
      <c r="H164" s="163"/>
    </row>
  </sheetData>
  <mergeCells count="59">
    <mergeCell ref="A1:G1"/>
    <mergeCell ref="A3:G3"/>
    <mergeCell ref="C5:E5"/>
    <mergeCell ref="B7:B8"/>
    <mergeCell ref="C7:C8"/>
    <mergeCell ref="D7:D8"/>
    <mergeCell ref="E7:E8"/>
    <mergeCell ref="G20:G21"/>
    <mergeCell ref="A44:A45"/>
    <mergeCell ref="B44:B45"/>
    <mergeCell ref="C44:C45"/>
    <mergeCell ref="D44:D45"/>
    <mergeCell ref="E44:E45"/>
    <mergeCell ref="F44:F45"/>
    <mergeCell ref="G44:G45"/>
    <mergeCell ref="A20:A21"/>
    <mergeCell ref="B20:B21"/>
    <mergeCell ref="C20:C21"/>
    <mergeCell ref="D20:D21"/>
    <mergeCell ref="E20:E21"/>
    <mergeCell ref="F20:F21"/>
    <mergeCell ref="G73:G74"/>
    <mergeCell ref="A104:A105"/>
    <mergeCell ref="B104:B105"/>
    <mergeCell ref="C104:C105"/>
    <mergeCell ref="D104:D105"/>
    <mergeCell ref="E104:E105"/>
    <mergeCell ref="F104:F105"/>
    <mergeCell ref="G104:G105"/>
    <mergeCell ref="A73:A74"/>
    <mergeCell ref="B73:B74"/>
    <mergeCell ref="C73:C74"/>
    <mergeCell ref="D73:D74"/>
    <mergeCell ref="E73:E74"/>
    <mergeCell ref="F73:F74"/>
    <mergeCell ref="G132:G133"/>
    <mergeCell ref="A140:A141"/>
    <mergeCell ref="B140:B141"/>
    <mergeCell ref="C140:C141"/>
    <mergeCell ref="D140:D141"/>
    <mergeCell ref="E140:E141"/>
    <mergeCell ref="F140:F141"/>
    <mergeCell ref="G140:G141"/>
    <mergeCell ref="A132:A133"/>
    <mergeCell ref="B132:B133"/>
    <mergeCell ref="C132:C133"/>
    <mergeCell ref="D132:D133"/>
    <mergeCell ref="E132:E133"/>
    <mergeCell ref="F132:F133"/>
    <mergeCell ref="G152:G153"/>
    <mergeCell ref="A159:C159"/>
    <mergeCell ref="A161:C161"/>
    <mergeCell ref="A163:C163"/>
    <mergeCell ref="A152:A153"/>
    <mergeCell ref="B152:B153"/>
    <mergeCell ref="C152:C153"/>
    <mergeCell ref="D152:D153"/>
    <mergeCell ref="E152:E153"/>
    <mergeCell ref="F152:F153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2" manualBreakCount="2">
    <brk id="71" max="6" man="1"/>
    <brk id="13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33</vt:i4>
      </vt:variant>
    </vt:vector>
  </HeadingPairs>
  <TitlesOfParts>
    <vt:vector size="62" baseType="lpstr">
      <vt:lpstr>Titul</vt:lpstr>
      <vt:lpstr>zkratky</vt:lpstr>
      <vt:lpstr>RLK 2020 P</vt:lpstr>
      <vt:lpstr>Příjmy ZU a SU </vt:lpstr>
      <vt:lpstr>Příjmy DU</vt:lpstr>
      <vt:lpstr>RLK 2020 V</vt:lpstr>
      <vt:lpstr>ZU a SU</vt:lpstr>
      <vt:lpstr>limity výdajů</vt:lpstr>
      <vt:lpstr>Hejtman</vt:lpstr>
      <vt:lpstr>Rozvoj</vt:lpstr>
      <vt:lpstr>Ekonomika</vt:lpstr>
      <vt:lpstr>OŠMTSV</vt:lpstr>
      <vt:lpstr>OŠMTS P 04</vt:lpstr>
      <vt:lpstr>Sociální</vt:lpstr>
      <vt:lpstr>Sociální P 05</vt:lpstr>
      <vt:lpstr>Doprava</vt:lpstr>
      <vt:lpstr>Doprava P 06</vt:lpstr>
      <vt:lpstr>Kultura</vt:lpstr>
      <vt:lpstr>Kultura P 07</vt:lpstr>
      <vt:lpstr>ŽP</vt:lpstr>
      <vt:lpstr>ŽP P 08</vt:lpstr>
      <vt:lpstr>Zdravotnictví</vt:lpstr>
      <vt:lpstr>Zdrav P 09</vt:lpstr>
      <vt:lpstr>Právní</vt:lpstr>
      <vt:lpstr>Územní plán</vt:lpstr>
      <vt:lpstr>Informatika</vt:lpstr>
      <vt:lpstr>OISNM</vt:lpstr>
      <vt:lpstr>Ředitel</vt:lpstr>
      <vt:lpstr>Sekretar. ředitele</vt:lpstr>
      <vt:lpstr>Doprava!Názvy_tisku</vt:lpstr>
      <vt:lpstr>Ekonomika!Názvy_tisku</vt:lpstr>
      <vt:lpstr>Hejtman!Názvy_tisku</vt:lpstr>
      <vt:lpstr>Kultura!Názvy_tisku</vt:lpstr>
      <vt:lpstr>OŠMTSV!Názvy_tisku</vt:lpstr>
      <vt:lpstr>Právní!Názvy_tisku</vt:lpstr>
      <vt:lpstr>'Příjmy DU'!Názvy_tisku</vt:lpstr>
      <vt:lpstr>Rozvoj!Názvy_tisku</vt:lpstr>
      <vt:lpstr>Ředitel!Názvy_tisku</vt:lpstr>
      <vt:lpstr>'Sekretar. ředitele'!Názvy_tisku</vt:lpstr>
      <vt:lpstr>Sociální!Názvy_tisku</vt:lpstr>
      <vt:lpstr>'Územní plán'!Názvy_tisku</vt:lpstr>
      <vt:lpstr>Zdravotnictví!Názvy_tisku</vt:lpstr>
      <vt:lpstr>ŽP!Názvy_tisku</vt:lpstr>
      <vt:lpstr>Doprava!Oblast_tisku</vt:lpstr>
      <vt:lpstr>'Doprava P 06'!Oblast_tisku</vt:lpstr>
      <vt:lpstr>Ekonomika!Oblast_tisku</vt:lpstr>
      <vt:lpstr>Hejtman!Oblast_tisku</vt:lpstr>
      <vt:lpstr>Informatika!Oblast_tisku</vt:lpstr>
      <vt:lpstr>Kultura!Oblast_tisku</vt:lpstr>
      <vt:lpstr>'limity výdajů'!Oblast_tisku</vt:lpstr>
      <vt:lpstr>OISNM!Oblast_tisku</vt:lpstr>
      <vt:lpstr>OŠMTSV!Oblast_tisku</vt:lpstr>
      <vt:lpstr>'Příjmy DU'!Oblast_tisku</vt:lpstr>
      <vt:lpstr>'Příjmy ZU a SU '!Oblast_tisku</vt:lpstr>
      <vt:lpstr>Rozvoj!Oblast_tisku</vt:lpstr>
      <vt:lpstr>Ředitel!Oblast_tisku</vt:lpstr>
      <vt:lpstr>Sociální!Oblast_tisku</vt:lpstr>
      <vt:lpstr>Titul!Oblast_tisku</vt:lpstr>
      <vt:lpstr>'Územní plán'!Oblast_tisku</vt:lpstr>
      <vt:lpstr>Zdravotnictví!Oblast_tisku</vt:lpstr>
      <vt:lpstr>'ZU a SU'!Oblast_tisku</vt:lpstr>
      <vt:lpstr>ŽP!Oblast_tisku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Flecknová Vendulka</cp:lastModifiedBy>
  <cp:lastPrinted>2019-10-30T11:10:49Z</cp:lastPrinted>
  <dcterms:created xsi:type="dcterms:W3CDTF">1997-01-24T11:07:25Z</dcterms:created>
  <dcterms:modified xsi:type="dcterms:W3CDTF">2019-12-05T12:22:57Z</dcterms:modified>
</cp:coreProperties>
</file>